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thompson1\Downloads\"/>
    </mc:Choice>
  </mc:AlternateContent>
  <xr:revisionPtr revIDLastSave="0" documentId="13_ncr:1_{35B4E1DD-8866-4A2E-A214-DFE7A82B79A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ort GW" sheetId="13" state="hidden" r:id="rId1"/>
    <sheet name="BMR 2025" sheetId="7" r:id="rId2"/>
    <sheet name="CT Segments" sheetId="10" state="hidden" r:id="rId3"/>
    <sheet name="Calculation Tables" sheetId="9" state="hidden" r:id="rId4"/>
    <sheet name="CT Table" sheetId="8" state="hidden" r:id="rId5"/>
  </sheets>
  <definedNames>
    <definedName name="ChloramineTableG">'CT Table'!$A$94:$I$101</definedName>
    <definedName name="ChloramineTableV">'CT Table'!$A$106:$F$113</definedName>
    <definedName name="ClOgTable">'CT Table'!$A$48:$I$55</definedName>
    <definedName name="ClOvTable">'CT Table'!$A$58:$F$65</definedName>
    <definedName name="CTtable">'CT Table'!$A$4:$IU$22</definedName>
    <definedName name="Depth">'CT Segments'!$F$12</definedName>
    <definedName name="Disinfectant">'CT Segments'!$L$14</definedName>
    <definedName name="High_Service_Flow">'CT Segments'!$L$12</definedName>
    <definedName name="LogGcat1">'Calculation Tables'!$B$5</definedName>
    <definedName name="LogGcat2">'Calculation Tables'!$B$6</definedName>
    <definedName name="LogGpercent">'Calculation Tables'!$B$9</definedName>
    <definedName name="LogGr">'Calculation Tables'!$B$3</definedName>
    <definedName name="LogVcat1">'Calculation Tables'!$B$7</definedName>
    <definedName name="LogVcat2">'Calculation Tables'!$B$8</definedName>
    <definedName name="LogVpercent">'Calculation Tables'!$B$10</definedName>
    <definedName name="LogVr">'Calculation Tables'!$B$4</definedName>
    <definedName name="O3gTable">'CT Table'!$A$71:$I$78</definedName>
    <definedName name="O3vTable">'CT Table'!$A$81:$F$88</definedName>
    <definedName name="pH">'CT Segments'!$L$8</definedName>
    <definedName name="Plant_Well_Flow">'CT Segments'!$L$11</definedName>
    <definedName name="_xlnm.Print_Area" localSheetId="1">'BMR 2025'!$A$1:$I$98</definedName>
    <definedName name="_xlnm.Print_Area" localSheetId="2">'CT Segments'!$A$1:$I$35</definedName>
    <definedName name="_xlnm.Print_Area" localSheetId="0">'Short GW'!$A$1:$M$55</definedName>
    <definedName name="S1Baffle">'CT Segments'!$H$11</definedName>
    <definedName name="S1Disinfectant">'CT Segments'!$F$16</definedName>
    <definedName name="S1Flow">'CT Segments'!$I$11</definedName>
    <definedName name="S1Time">'CT Segments'!$H$14</definedName>
    <definedName name="S1UnitTime">'CT Segments'!$H$13</definedName>
    <definedName name="S1UnitVolume">'CT Segments'!$E$11</definedName>
    <definedName name="S2Baffle">'CT Segments'!$H$19</definedName>
    <definedName name="S2Disinfectant">'CT Segments'!$F$23</definedName>
    <definedName name="S2Flow">'CT Segments'!$I$19</definedName>
    <definedName name="S2Time">'CT Segments'!$H$21</definedName>
    <definedName name="S2UnitTime">'CT Segments'!$H$13</definedName>
    <definedName name="S2Volume">'CT Segments'!$E$19</definedName>
    <definedName name="S3Baffle">'CT Segments'!$H$27</definedName>
    <definedName name="S3Disinfectant">'CT Segments'!$F$31</definedName>
    <definedName name="S3Flow">'CT Segments'!$I$27</definedName>
    <definedName name="S3Time">'CT Segments'!$H$29</definedName>
    <definedName name="S3Volume">'CT Segments'!$E$27</definedName>
    <definedName name="Temp">'CT Segments'!$L$9</definedName>
    <definedName name="TempUnit">'CT Segments'!$M$9</definedName>
    <definedName name="VirusCTtable">'CT Table'!$A$35:$I$42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3" l="1"/>
  <c r="H13" i="13" s="1"/>
  <c r="C14" i="13"/>
  <c r="J14" i="13" s="1"/>
  <c r="C15" i="13"/>
  <c r="F15" i="13" s="1"/>
  <c r="C16" i="13"/>
  <c r="C17" i="13"/>
  <c r="C18" i="13"/>
  <c r="H18" i="13" s="1"/>
  <c r="C19" i="13"/>
  <c r="F19" i="13" s="1"/>
  <c r="C20" i="13"/>
  <c r="C21" i="13"/>
  <c r="H21" i="13" s="1"/>
  <c r="C22" i="13"/>
  <c r="F22" i="13" s="1"/>
  <c r="J22" i="13"/>
  <c r="C23" i="13"/>
  <c r="J23" i="13" s="1"/>
  <c r="C24" i="13"/>
  <c r="C25" i="13"/>
  <c r="F25" i="13" s="1"/>
  <c r="H25" i="13"/>
  <c r="C26" i="13"/>
  <c r="J26" i="13" s="1"/>
  <c r="C27" i="13"/>
  <c r="C28" i="13"/>
  <c r="C29" i="13"/>
  <c r="H29" i="13"/>
  <c r="C30" i="13"/>
  <c r="F30" i="13" s="1"/>
  <c r="C31" i="13"/>
  <c r="H31" i="13" s="1"/>
  <c r="C32" i="13"/>
  <c r="F32" i="13" s="1"/>
  <c r="C33" i="13"/>
  <c r="C34" i="13"/>
  <c r="J34" i="13" s="1"/>
  <c r="C35" i="13"/>
  <c r="F35" i="13" s="1"/>
  <c r="C36" i="13"/>
  <c r="F36" i="13" s="1"/>
  <c r="C37" i="13"/>
  <c r="H37" i="13" s="1"/>
  <c r="C38" i="13"/>
  <c r="F38" i="13" s="1"/>
  <c r="C39" i="13"/>
  <c r="F39" i="13"/>
  <c r="C40" i="13"/>
  <c r="C41" i="13"/>
  <c r="C12" i="13"/>
  <c r="H14" i="13"/>
  <c r="H15" i="13"/>
  <c r="H19" i="13"/>
  <c r="H22" i="13"/>
  <c r="H24" i="13"/>
  <c r="H32" i="13"/>
  <c r="H35" i="13"/>
  <c r="H36" i="13"/>
  <c r="F13" i="13"/>
  <c r="F14" i="13"/>
  <c r="F18" i="13"/>
  <c r="F21" i="13"/>
  <c r="F24" i="13"/>
  <c r="F26" i="13"/>
  <c r="F29" i="13"/>
  <c r="F37" i="13"/>
  <c r="C11" i="13"/>
  <c r="F11" i="13" s="1"/>
  <c r="J19" i="13"/>
  <c r="J21" i="13"/>
  <c r="J24" i="13"/>
  <c r="J25" i="13"/>
  <c r="J29" i="13"/>
  <c r="J32" i="13"/>
  <c r="J36" i="13"/>
  <c r="J37" i="13"/>
  <c r="N8" i="13"/>
  <c r="A4" i="13"/>
  <c r="I4" i="13"/>
  <c r="C35" i="9"/>
  <c r="C180" i="9" s="1"/>
  <c r="C192" i="9" s="1"/>
  <c r="C193" i="9" s="1"/>
  <c r="D35" i="9"/>
  <c r="E35" i="9"/>
  <c r="E180" i="9" s="1"/>
  <c r="E192" i="9" s="1"/>
  <c r="F35" i="9"/>
  <c r="F47" i="9" s="1"/>
  <c r="G35" i="9"/>
  <c r="G180" i="9" s="1"/>
  <c r="H35" i="9"/>
  <c r="H39" i="9" s="1"/>
  <c r="I35" i="9"/>
  <c r="I327" i="9" s="1"/>
  <c r="I339" i="9" s="1"/>
  <c r="I341" i="9" s="1"/>
  <c r="J35" i="9"/>
  <c r="J327" i="9" s="1"/>
  <c r="J339" i="9" s="1"/>
  <c r="K35" i="9"/>
  <c r="K327" i="9" s="1"/>
  <c r="L35" i="9"/>
  <c r="L327" i="9" s="1"/>
  <c r="L339" i="9" s="1"/>
  <c r="L340" i="9" s="1"/>
  <c r="M35" i="9"/>
  <c r="M327" i="9" s="1"/>
  <c r="N35" i="9"/>
  <c r="N180" i="9" s="1"/>
  <c r="N327" i="9"/>
  <c r="N339" i="9" s="1"/>
  <c r="O35" i="9"/>
  <c r="O327" i="9" s="1"/>
  <c r="P35" i="9"/>
  <c r="Q35" i="9"/>
  <c r="R35" i="9"/>
  <c r="R327" i="9"/>
  <c r="S35" i="9"/>
  <c r="S327" i="9" s="1"/>
  <c r="T35" i="9"/>
  <c r="U35" i="9"/>
  <c r="U180" i="9" s="1"/>
  <c r="V35" i="9"/>
  <c r="V47" i="9" s="1"/>
  <c r="V48" i="9" s="1"/>
  <c r="V180" i="9"/>
  <c r="V192" i="9" s="1"/>
  <c r="W35" i="9"/>
  <c r="W327" i="9" s="1"/>
  <c r="W339" i="9" s="1"/>
  <c r="W340" i="9" s="1"/>
  <c r="X35" i="9"/>
  <c r="X327" i="9" s="1"/>
  <c r="Y35" i="9"/>
  <c r="Y327" i="9" s="1"/>
  <c r="Y339" i="9" s="1"/>
  <c r="Z35" i="9"/>
  <c r="Z327" i="9" s="1"/>
  <c r="Z339" i="9" s="1"/>
  <c r="AA35" i="9"/>
  <c r="AB35" i="9"/>
  <c r="AB180" i="9" s="1"/>
  <c r="AB192" i="9" s="1"/>
  <c r="AC35" i="9"/>
  <c r="AD35" i="9"/>
  <c r="AE35" i="9"/>
  <c r="AE327" i="9" s="1"/>
  <c r="AF35" i="9"/>
  <c r="AF327" i="9" s="1"/>
  <c r="B35" i="9"/>
  <c r="B327" i="9" s="1"/>
  <c r="B339" i="9" s="1"/>
  <c r="F180" i="9"/>
  <c r="F192" i="9" s="1"/>
  <c r="H180" i="9"/>
  <c r="H192" i="9" s="1"/>
  <c r="H193" i="9" s="1"/>
  <c r="H195" i="9" s="1"/>
  <c r="L180" i="9"/>
  <c r="L192" i="9" s="1"/>
  <c r="L193" i="9" s="1"/>
  <c r="L195" i="9" s="1"/>
  <c r="Z180" i="9"/>
  <c r="C326" i="9"/>
  <c r="D326" i="9"/>
  <c r="E326" i="9"/>
  <c r="E334" i="9" s="1"/>
  <c r="F326" i="9"/>
  <c r="G326" i="9"/>
  <c r="H326" i="9"/>
  <c r="H334" i="9" s="1"/>
  <c r="I326" i="9"/>
  <c r="I334" i="9" s="1"/>
  <c r="J326" i="9"/>
  <c r="K326" i="9"/>
  <c r="K386" i="9" s="1"/>
  <c r="L326" i="9"/>
  <c r="M326" i="9"/>
  <c r="N326" i="9"/>
  <c r="O326" i="9"/>
  <c r="P326" i="9"/>
  <c r="Q326" i="9"/>
  <c r="R326" i="9"/>
  <c r="S326" i="9"/>
  <c r="T326" i="9"/>
  <c r="T334" i="9" s="1"/>
  <c r="U326" i="9"/>
  <c r="V326" i="9"/>
  <c r="V386" i="9" s="1"/>
  <c r="V387" i="9" s="1"/>
  <c r="W326" i="9"/>
  <c r="X326" i="9"/>
  <c r="X334" i="9" s="1"/>
  <c r="X335" i="9" s="1"/>
  <c r="Y326" i="9"/>
  <c r="Z326" i="9"/>
  <c r="Z336" i="9" s="1"/>
  <c r="AA326" i="9"/>
  <c r="AA336" i="9" s="1"/>
  <c r="AB326" i="9"/>
  <c r="AC326" i="9"/>
  <c r="AC386" i="9" s="1"/>
  <c r="AC387" i="9" s="1"/>
  <c r="AD326" i="9"/>
  <c r="AE326" i="9"/>
  <c r="AF326" i="9"/>
  <c r="B326" i="9"/>
  <c r="C179" i="9"/>
  <c r="C239" i="9" s="1"/>
  <c r="C240" i="9" s="1"/>
  <c r="C187" i="9"/>
  <c r="D179" i="9"/>
  <c r="D187" i="9" s="1"/>
  <c r="E179" i="9"/>
  <c r="E187" i="9" s="1"/>
  <c r="E188" i="9" s="1"/>
  <c r="F179" i="9"/>
  <c r="F239" i="9" s="1"/>
  <c r="F240" i="9" s="1"/>
  <c r="F241" i="9" s="1"/>
  <c r="G179" i="9"/>
  <c r="G187" i="9" s="1"/>
  <c r="H179" i="9"/>
  <c r="I179" i="9"/>
  <c r="I187" i="9" s="1"/>
  <c r="I188" i="9" s="1"/>
  <c r="J179" i="9"/>
  <c r="K179" i="9"/>
  <c r="L179" i="9"/>
  <c r="M179" i="9"/>
  <c r="N179" i="9"/>
  <c r="O179" i="9"/>
  <c r="P179" i="9"/>
  <c r="P239" i="9" s="1"/>
  <c r="P240" i="9" s="1"/>
  <c r="P241" i="9" s="1"/>
  <c r="Q179" i="9"/>
  <c r="R179" i="9"/>
  <c r="R187" i="9" s="1"/>
  <c r="S179" i="9"/>
  <c r="T179" i="9"/>
  <c r="U179" i="9"/>
  <c r="U187" i="9" s="1"/>
  <c r="U204" i="9" s="1"/>
  <c r="V179" i="9"/>
  <c r="W179" i="9"/>
  <c r="W239" i="9" s="1"/>
  <c r="W240" i="9" s="1"/>
  <c r="W241" i="9" s="1"/>
  <c r="X179" i="9"/>
  <c r="X239" i="9" s="1"/>
  <c r="X240" i="9" s="1"/>
  <c r="X241" i="9" s="1"/>
  <c r="Y179" i="9"/>
  <c r="Y239" i="9" s="1"/>
  <c r="Y240" i="9" s="1"/>
  <c r="Y241" i="9" s="1"/>
  <c r="Z179" i="9"/>
  <c r="Z239" i="9" s="1"/>
  <c r="Z240" i="9" s="1"/>
  <c r="Z241" i="9" s="1"/>
  <c r="AA179" i="9"/>
  <c r="AB179" i="9"/>
  <c r="AC179" i="9"/>
  <c r="AC239" i="9" s="1"/>
  <c r="AC240" i="9" s="1"/>
  <c r="AD179" i="9"/>
  <c r="AE179" i="9"/>
  <c r="AF179" i="9"/>
  <c r="AF187" i="9" s="1"/>
  <c r="B17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29" i="9"/>
  <c r="C16" i="9"/>
  <c r="C17" i="9" s="1"/>
  <c r="C34" i="9"/>
  <c r="C42" i="9" s="1"/>
  <c r="C33" i="9"/>
  <c r="C37" i="9"/>
  <c r="C14" i="9"/>
  <c r="C181" i="9" s="1"/>
  <c r="C15" i="9"/>
  <c r="C328" i="9" s="1"/>
  <c r="B3" i="9"/>
  <c r="C26" i="9" s="1"/>
  <c r="B5" i="9"/>
  <c r="C182" i="9"/>
  <c r="C329" i="9"/>
  <c r="C330" i="9" s="1"/>
  <c r="B4" i="9"/>
  <c r="F28" i="9"/>
  <c r="C94" i="9"/>
  <c r="C95" i="9" s="1"/>
  <c r="C96" i="9" s="1"/>
  <c r="D16" i="9"/>
  <c r="D17" i="9" s="1"/>
  <c r="D18" i="9" s="1"/>
  <c r="D19" i="9" s="1"/>
  <c r="D34" i="9"/>
  <c r="D42" i="9"/>
  <c r="D59" i="9" s="1"/>
  <c r="D58" i="9" s="1"/>
  <c r="D33" i="9"/>
  <c r="D37" i="9" s="1"/>
  <c r="D14" i="9"/>
  <c r="D15" i="9"/>
  <c r="D329" i="9"/>
  <c r="D182" i="9"/>
  <c r="D28" i="9"/>
  <c r="E16" i="9"/>
  <c r="E17" i="9" s="1"/>
  <c r="E34" i="9"/>
  <c r="E33" i="9"/>
  <c r="E37" i="9" s="1"/>
  <c r="E14" i="9"/>
  <c r="E15" i="9"/>
  <c r="E182" i="9"/>
  <c r="E329" i="9"/>
  <c r="E26" i="9"/>
  <c r="F16" i="9"/>
  <c r="F17" i="9"/>
  <c r="F34" i="9"/>
  <c r="F33" i="9"/>
  <c r="F37" i="9" s="1"/>
  <c r="F38" i="9" s="1"/>
  <c r="F39" i="9" s="1"/>
  <c r="F14" i="9"/>
  <c r="F15" i="9"/>
  <c r="F48" i="9"/>
  <c r="F50" i="9" s="1"/>
  <c r="F187" i="9"/>
  <c r="F182" i="9"/>
  <c r="F329" i="9"/>
  <c r="G16" i="9"/>
  <c r="G17" i="9" s="1"/>
  <c r="G34" i="9"/>
  <c r="G33" i="9"/>
  <c r="G37" i="9" s="1"/>
  <c r="G14" i="9"/>
  <c r="G36" i="9" s="1"/>
  <c r="G15" i="9"/>
  <c r="G182" i="9"/>
  <c r="G334" i="9"/>
  <c r="G335" i="9" s="1"/>
  <c r="G329" i="9"/>
  <c r="G26" i="9"/>
  <c r="G239" i="9"/>
  <c r="G240" i="9" s="1"/>
  <c r="G386" i="9"/>
  <c r="G387" i="9" s="1"/>
  <c r="H16" i="9"/>
  <c r="H17" i="9" s="1"/>
  <c r="H34" i="9"/>
  <c r="H94" i="9" s="1"/>
  <c r="H95" i="9" s="1"/>
  <c r="H33" i="9"/>
  <c r="H37" i="9"/>
  <c r="H38" i="9" s="1"/>
  <c r="H14" i="9"/>
  <c r="H36" i="9"/>
  <c r="H15" i="9"/>
  <c r="H42" i="9"/>
  <c r="H187" i="9"/>
  <c r="H188" i="9"/>
  <c r="H182" i="9"/>
  <c r="H329" i="9"/>
  <c r="H26" i="9"/>
  <c r="H239" i="9"/>
  <c r="H240" i="9" s="1"/>
  <c r="H386" i="9"/>
  <c r="H387" i="9" s="1"/>
  <c r="I16" i="9"/>
  <c r="I17" i="9"/>
  <c r="I349" i="9" s="1"/>
  <c r="I348" i="9" s="1"/>
  <c r="I34" i="9"/>
  <c r="I33" i="9"/>
  <c r="I37" i="9" s="1"/>
  <c r="I14" i="9"/>
  <c r="I36" i="9"/>
  <c r="I15" i="9"/>
  <c r="I47" i="9"/>
  <c r="I182" i="9"/>
  <c r="I335" i="9"/>
  <c r="I329" i="9"/>
  <c r="I26" i="9"/>
  <c r="I386" i="9"/>
  <c r="I387" i="9" s="1"/>
  <c r="J16" i="9"/>
  <c r="J17" i="9" s="1"/>
  <c r="J34" i="9"/>
  <c r="J42" i="9" s="1"/>
  <c r="J43" i="9" s="1"/>
  <c r="J33" i="9"/>
  <c r="J37" i="9"/>
  <c r="J14" i="9"/>
  <c r="J15" i="9"/>
  <c r="J182" i="9"/>
  <c r="J187" i="9"/>
  <c r="J329" i="9"/>
  <c r="J26" i="9"/>
  <c r="J239" i="9"/>
  <c r="J240" i="9" s="1"/>
  <c r="K16" i="9"/>
  <c r="K17" i="9" s="1"/>
  <c r="K34" i="9"/>
  <c r="K94" i="9" s="1"/>
  <c r="K95" i="9" s="1"/>
  <c r="K33" i="9"/>
  <c r="K37" i="9"/>
  <c r="K14" i="9"/>
  <c r="K328" i="9" s="1"/>
  <c r="K36" i="9"/>
  <c r="K15" i="9"/>
  <c r="K187" i="9"/>
  <c r="K188" i="9"/>
  <c r="K182" i="9"/>
  <c r="K334" i="9"/>
  <c r="K329" i="9"/>
  <c r="K330" i="9" s="1"/>
  <c r="K26" i="9"/>
  <c r="K239" i="9"/>
  <c r="K240" i="9" s="1"/>
  <c r="K241" i="9" s="1"/>
  <c r="K387" i="9"/>
  <c r="L16" i="9"/>
  <c r="L17" i="9" s="1"/>
  <c r="L34" i="9"/>
  <c r="L42" i="9" s="1"/>
  <c r="L33" i="9"/>
  <c r="L37" i="9" s="1"/>
  <c r="L14" i="9"/>
  <c r="L15" i="9"/>
  <c r="L182" i="9"/>
  <c r="L334" i="9"/>
  <c r="L335" i="9"/>
  <c r="L329" i="9"/>
  <c r="L26" i="9"/>
  <c r="L386" i="9"/>
  <c r="L387" i="9" s="1"/>
  <c r="L388" i="9" s="1"/>
  <c r="M16" i="9"/>
  <c r="M17" i="9" s="1"/>
  <c r="M34" i="9"/>
  <c r="M42" i="9" s="1"/>
  <c r="M33" i="9"/>
  <c r="M37" i="9" s="1"/>
  <c r="M14" i="9"/>
  <c r="M15" i="9"/>
  <c r="M328" i="9" s="1"/>
  <c r="M330" i="9" s="1"/>
  <c r="M331" i="9" s="1"/>
  <c r="M43" i="9"/>
  <c r="M182" i="9"/>
  <c r="M329" i="9"/>
  <c r="M26" i="9"/>
  <c r="M28" i="9"/>
  <c r="N16" i="9"/>
  <c r="N17" i="9" s="1"/>
  <c r="N34" i="9"/>
  <c r="N33" i="9"/>
  <c r="N37" i="9" s="1"/>
  <c r="N14" i="9"/>
  <c r="N15" i="9"/>
  <c r="N182" i="9"/>
  <c r="N329" i="9"/>
  <c r="N26" i="9"/>
  <c r="O16" i="9"/>
  <c r="O17" i="9" s="1"/>
  <c r="O34" i="9"/>
  <c r="O33" i="9"/>
  <c r="O37" i="9"/>
  <c r="O14" i="9"/>
  <c r="O15" i="9"/>
  <c r="O187" i="9"/>
  <c r="O182" i="9"/>
  <c r="O329" i="9"/>
  <c r="O26" i="9"/>
  <c r="O239" i="9"/>
  <c r="O240" i="9"/>
  <c r="O241" i="9" s="1"/>
  <c r="O386" i="9"/>
  <c r="O387" i="9" s="1"/>
  <c r="P16" i="9"/>
  <c r="P17" i="9"/>
  <c r="P34" i="9"/>
  <c r="P33" i="9"/>
  <c r="P37" i="9" s="1"/>
  <c r="P14" i="9"/>
  <c r="P15" i="9"/>
  <c r="P187" i="9"/>
  <c r="P182" i="9"/>
  <c r="P329" i="9"/>
  <c r="P26" i="9"/>
  <c r="Q16" i="9"/>
  <c r="Q17" i="9" s="1"/>
  <c r="Q34" i="9"/>
  <c r="Q42" i="9"/>
  <c r="Q33" i="9"/>
  <c r="Q37" i="9" s="1"/>
  <c r="Q14" i="9"/>
  <c r="Q181" i="9" s="1"/>
  <c r="Q183" i="9" s="1"/>
  <c r="Q36" i="9"/>
  <c r="Q15" i="9"/>
  <c r="Q329" i="9"/>
  <c r="Q182" i="9"/>
  <c r="Q26" i="9"/>
  <c r="Q94" i="9"/>
  <c r="Q95" i="9"/>
  <c r="Q96" i="9" s="1"/>
  <c r="R16" i="9"/>
  <c r="R17" i="9" s="1"/>
  <c r="R34" i="9"/>
  <c r="R94" i="9" s="1"/>
  <c r="R95" i="9" s="1"/>
  <c r="R33" i="9"/>
  <c r="R37" i="9" s="1"/>
  <c r="R38" i="9" s="1"/>
  <c r="R14" i="9"/>
  <c r="R328" i="9" s="1"/>
  <c r="R330" i="9" s="1"/>
  <c r="R36" i="9"/>
  <c r="R15" i="9"/>
  <c r="R182" i="9"/>
  <c r="R334" i="9"/>
  <c r="R335" i="9" s="1"/>
  <c r="R329" i="9"/>
  <c r="R26" i="9"/>
  <c r="R239" i="9"/>
  <c r="R240" i="9" s="1"/>
  <c r="R386" i="9"/>
  <c r="R387" i="9" s="1"/>
  <c r="S16" i="9"/>
  <c r="S17" i="9"/>
  <c r="S34" i="9"/>
  <c r="S33" i="9"/>
  <c r="S37" i="9"/>
  <c r="S38" i="9" s="1"/>
  <c r="S14" i="9"/>
  <c r="S36" i="9" s="1"/>
  <c r="S15" i="9"/>
  <c r="S181" i="9" s="1"/>
  <c r="S182" i="9"/>
  <c r="S329" i="9"/>
  <c r="S26" i="9"/>
  <c r="T16" i="9"/>
  <c r="T17" i="9"/>
  <c r="T21" i="9" s="1"/>
  <c r="T34" i="9"/>
  <c r="T44" i="9"/>
  <c r="T33" i="9"/>
  <c r="T37" i="9" s="1"/>
  <c r="T14" i="9"/>
  <c r="T15" i="9"/>
  <c r="T182" i="9"/>
  <c r="T329" i="9"/>
  <c r="T26" i="9"/>
  <c r="U16" i="9"/>
  <c r="U17" i="9"/>
  <c r="U34" i="9"/>
  <c r="U33" i="9"/>
  <c r="U37" i="9" s="1"/>
  <c r="U14" i="9"/>
  <c r="U181" i="9" s="1"/>
  <c r="U15" i="9"/>
  <c r="U182" i="9"/>
  <c r="U329" i="9"/>
  <c r="U26" i="9"/>
  <c r="U239" i="9"/>
  <c r="U240" i="9"/>
  <c r="U28" i="9"/>
  <c r="V16" i="9"/>
  <c r="V17" i="9" s="1"/>
  <c r="V34" i="9"/>
  <c r="V42" i="9" s="1"/>
  <c r="V43" i="9" s="1"/>
  <c r="V33" i="9"/>
  <c r="V37" i="9" s="1"/>
  <c r="V14" i="9"/>
  <c r="V36" i="9" s="1"/>
  <c r="V15" i="9"/>
  <c r="V182" i="9"/>
  <c r="V329" i="9"/>
  <c r="V26" i="9"/>
  <c r="W16" i="9"/>
  <c r="W17" i="9" s="1"/>
  <c r="W34" i="9"/>
  <c r="W94" i="9"/>
  <c r="W95" i="9"/>
  <c r="W33" i="9"/>
  <c r="W37" i="9" s="1"/>
  <c r="W14" i="9"/>
  <c r="W15" i="9"/>
  <c r="W328" i="9" s="1"/>
  <c r="W187" i="9"/>
  <c r="W182" i="9"/>
  <c r="W329" i="9"/>
  <c r="W330" i="9" s="1"/>
  <c r="W26" i="9"/>
  <c r="X16" i="9"/>
  <c r="X17" i="9"/>
  <c r="X34" i="9"/>
  <c r="X94" i="9" s="1"/>
  <c r="X95" i="9" s="1"/>
  <c r="X96" i="9" s="1"/>
  <c r="X33" i="9"/>
  <c r="X37" i="9" s="1"/>
  <c r="X14" i="9"/>
  <c r="X36" i="9" s="1"/>
  <c r="X15" i="9"/>
  <c r="X187" i="9"/>
  <c r="X182" i="9"/>
  <c r="X329" i="9"/>
  <c r="X26" i="9"/>
  <c r="Y16" i="9"/>
  <c r="Y17" i="9" s="1"/>
  <c r="Y34" i="9"/>
  <c r="Y33" i="9"/>
  <c r="Y37" i="9" s="1"/>
  <c r="Y38" i="9" s="1"/>
  <c r="Y14" i="9"/>
  <c r="Y15" i="9"/>
  <c r="Y187" i="9"/>
  <c r="Y182" i="9"/>
  <c r="Y183" i="9" s="1"/>
  <c r="Y334" i="9"/>
  <c r="Y329" i="9"/>
  <c r="Y26" i="9"/>
  <c r="Z16" i="9"/>
  <c r="Z17" i="9" s="1"/>
  <c r="Z34" i="9"/>
  <c r="Z44" i="9" s="1"/>
  <c r="Z33" i="9"/>
  <c r="Z37" i="9" s="1"/>
  <c r="Z14" i="9"/>
  <c r="Z36" i="9" s="1"/>
  <c r="Z15" i="9"/>
  <c r="Z182" i="9"/>
  <c r="Z334" i="9"/>
  <c r="Z329" i="9"/>
  <c r="Z26" i="9"/>
  <c r="AA16" i="9"/>
  <c r="AA17" i="9" s="1"/>
  <c r="AA34" i="9"/>
  <c r="AA42" i="9" s="1"/>
  <c r="AA43" i="9" s="1"/>
  <c r="AA33" i="9"/>
  <c r="AA37" i="9" s="1"/>
  <c r="AA14" i="9"/>
  <c r="AA15" i="9"/>
  <c r="AA187" i="9"/>
  <c r="AA198" i="9" s="1"/>
  <c r="AA197" i="9" s="1"/>
  <c r="AA188" i="9"/>
  <c r="AA182" i="9"/>
  <c r="AA334" i="9"/>
  <c r="AA329" i="9"/>
  <c r="AA26" i="9"/>
  <c r="AA239" i="9"/>
  <c r="AA240" i="9"/>
  <c r="AA386" i="9"/>
  <c r="AA387" i="9" s="1"/>
  <c r="AB16" i="9"/>
  <c r="AB17" i="9" s="1"/>
  <c r="AB34" i="9"/>
  <c r="AB33" i="9"/>
  <c r="AB37" i="9" s="1"/>
  <c r="AB14" i="9"/>
  <c r="AB15" i="9"/>
  <c r="AB182" i="9"/>
  <c r="AB334" i="9"/>
  <c r="AB335" i="9" s="1"/>
  <c r="AB329" i="9"/>
  <c r="AB26" i="9"/>
  <c r="AB386" i="9"/>
  <c r="AB387" i="9" s="1"/>
  <c r="AC16" i="9"/>
  <c r="AC17" i="9" s="1"/>
  <c r="AC34" i="9"/>
  <c r="AC33" i="9"/>
  <c r="AC37" i="9" s="1"/>
  <c r="AC14" i="9"/>
  <c r="AC15" i="9"/>
  <c r="AC182" i="9"/>
  <c r="AC187" i="9"/>
  <c r="AC202" i="9" s="1"/>
  <c r="AC334" i="9"/>
  <c r="AC329" i="9"/>
  <c r="AC26" i="9"/>
  <c r="AD16" i="9"/>
  <c r="AD17" i="9" s="1"/>
  <c r="AD34" i="9"/>
  <c r="AD33" i="9"/>
  <c r="AD37" i="9" s="1"/>
  <c r="AD38" i="9" s="1"/>
  <c r="AD14" i="9"/>
  <c r="AD36" i="9" s="1"/>
  <c r="AD15" i="9"/>
  <c r="AD182" i="9"/>
  <c r="AD329" i="9"/>
  <c r="AD26" i="9"/>
  <c r="AD28" i="9"/>
  <c r="AE16" i="9"/>
  <c r="AE17" i="9" s="1"/>
  <c r="AE34" i="9"/>
  <c r="AE33" i="9"/>
  <c r="AE37" i="9" s="1"/>
  <c r="AE14" i="9"/>
  <c r="AE181" i="9" s="1"/>
  <c r="AE15" i="9"/>
  <c r="AE187" i="9"/>
  <c r="AE189" i="9"/>
  <c r="AE182" i="9"/>
  <c r="AE329" i="9"/>
  <c r="AE26" i="9"/>
  <c r="AE239" i="9"/>
  <c r="AE240" i="9" s="1"/>
  <c r="AF16" i="9"/>
  <c r="AF17" i="9" s="1"/>
  <c r="AF34" i="9"/>
  <c r="AF33" i="9"/>
  <c r="AF37" i="9" s="1"/>
  <c r="AF14" i="9"/>
  <c r="AF36" i="9"/>
  <c r="AF15" i="9"/>
  <c r="AF181" i="9" s="1"/>
  <c r="AF183" i="9" s="1"/>
  <c r="AF182" i="9"/>
  <c r="AF329" i="9"/>
  <c r="AF26" i="9"/>
  <c r="AF239" i="9"/>
  <c r="AF240" i="9" s="1"/>
  <c r="AF386" i="9"/>
  <c r="AF387" i="9" s="1"/>
  <c r="K45" i="13"/>
  <c r="K44" i="13"/>
  <c r="K43" i="13"/>
  <c r="K42" i="13"/>
  <c r="L45" i="13"/>
  <c r="L44" i="13"/>
  <c r="L43" i="13"/>
  <c r="L42" i="13"/>
  <c r="B16" i="9"/>
  <c r="B17" i="9" s="1"/>
  <c r="B34" i="9"/>
  <c r="B94" i="9" s="1"/>
  <c r="B95" i="9" s="1"/>
  <c r="B42" i="9"/>
  <c r="B33" i="9"/>
  <c r="B37" i="9" s="1"/>
  <c r="B14" i="9"/>
  <c r="B15" i="9"/>
  <c r="B182" i="9"/>
  <c r="B329" i="9"/>
  <c r="B26" i="9"/>
  <c r="K10" i="13"/>
  <c r="K9" i="13"/>
  <c r="B44" i="7"/>
  <c r="I45" i="13"/>
  <c r="G45" i="13"/>
  <c r="E45" i="13"/>
  <c r="I44" i="13"/>
  <c r="G44" i="13"/>
  <c r="E44" i="13"/>
  <c r="I43" i="13"/>
  <c r="G43" i="13"/>
  <c r="E43" i="13"/>
  <c r="I42" i="13"/>
  <c r="G42" i="13"/>
  <c r="E42" i="13"/>
  <c r="O8" i="13"/>
  <c r="C189" i="9"/>
  <c r="B336" i="9"/>
  <c r="C241" i="9"/>
  <c r="E336" i="9"/>
  <c r="G336" i="9"/>
  <c r="H336" i="9"/>
  <c r="I336" i="9"/>
  <c r="J336" i="9"/>
  <c r="K336" i="9"/>
  <c r="L336" i="9"/>
  <c r="M336" i="9"/>
  <c r="P336" i="9"/>
  <c r="R336" i="9"/>
  <c r="S336" i="9"/>
  <c r="T336" i="9"/>
  <c r="U336" i="9"/>
  <c r="AB336" i="9"/>
  <c r="AC336" i="9"/>
  <c r="I340" i="9"/>
  <c r="K339" i="9"/>
  <c r="K341" i="9" s="1"/>
  <c r="K340" i="9"/>
  <c r="M339" i="9"/>
  <c r="N340" i="9"/>
  <c r="O339" i="9"/>
  <c r="O340" i="9" s="1"/>
  <c r="S339" i="9"/>
  <c r="S340" i="9" s="1"/>
  <c r="X339" i="9"/>
  <c r="X341" i="9" s="1"/>
  <c r="AE339" i="9"/>
  <c r="AE340" i="9" s="1"/>
  <c r="AF339" i="9"/>
  <c r="AF340" i="9" s="1"/>
  <c r="AF341" i="9"/>
  <c r="I388" i="9"/>
  <c r="R388" i="9"/>
  <c r="E189" i="9"/>
  <c r="H189" i="9"/>
  <c r="I189" i="9"/>
  <c r="K189" i="9"/>
  <c r="R189" i="9"/>
  <c r="U189" i="9"/>
  <c r="AA189" i="9"/>
  <c r="F193" i="9"/>
  <c r="N192" i="9"/>
  <c r="N193" i="9" s="1"/>
  <c r="Z192" i="9"/>
  <c r="H241" i="9"/>
  <c r="U241" i="9"/>
  <c r="AE241" i="9"/>
  <c r="H44" i="9"/>
  <c r="J44" i="9"/>
  <c r="K44" i="9"/>
  <c r="L44" i="9"/>
  <c r="M44" i="9"/>
  <c r="Q44" i="9"/>
  <c r="U44" i="9"/>
  <c r="V44" i="9"/>
  <c r="W44" i="9"/>
  <c r="AA44" i="9"/>
  <c r="M47" i="9"/>
  <c r="M48" i="9" s="1"/>
  <c r="M45" i="9" s="1"/>
  <c r="M46" i="9" s="1"/>
  <c r="N47" i="9"/>
  <c r="N48" i="9" s="1"/>
  <c r="O47" i="9"/>
  <c r="R47" i="9"/>
  <c r="S47" i="9"/>
  <c r="S49" i="9" s="1"/>
  <c r="T47" i="9"/>
  <c r="T48" i="9" s="1"/>
  <c r="V45" i="9"/>
  <c r="V46" i="9" s="1"/>
  <c r="X47" i="9"/>
  <c r="X48" i="9" s="1"/>
  <c r="Y47" i="9"/>
  <c r="Y49" i="9" s="1"/>
  <c r="Z47" i="9"/>
  <c r="Z48" i="9"/>
  <c r="AC47" i="9"/>
  <c r="AC48" i="9" s="1"/>
  <c r="AE47" i="9"/>
  <c r="AE48" i="9" s="1"/>
  <c r="AE50" i="9" s="1"/>
  <c r="AF47" i="9"/>
  <c r="N49" i="9"/>
  <c r="V49" i="9"/>
  <c r="V51" i="9" s="1"/>
  <c r="X49" i="9"/>
  <c r="Q32" i="9"/>
  <c r="A16" i="9"/>
  <c r="AC388" i="9"/>
  <c r="X328" i="9"/>
  <c r="X42" i="9"/>
  <c r="S21" i="9"/>
  <c r="S18" i="9"/>
  <c r="S19" i="9" s="1"/>
  <c r="R188" i="9"/>
  <c r="R202" i="9"/>
  <c r="R201" i="9" s="1"/>
  <c r="W21" i="9"/>
  <c r="W18" i="9"/>
  <c r="U328" i="9"/>
  <c r="U183" i="9"/>
  <c r="U42" i="9"/>
  <c r="U43" i="9" s="1"/>
  <c r="U94" i="9"/>
  <c r="U95" i="9" s="1"/>
  <c r="T328" i="9"/>
  <c r="T330" i="9" s="1"/>
  <c r="T42" i="9"/>
  <c r="T43" i="9" s="1"/>
  <c r="T94" i="9"/>
  <c r="T95" i="9" s="1"/>
  <c r="R345" i="9"/>
  <c r="R344" i="9"/>
  <c r="R351" i="9"/>
  <c r="R350" i="9" s="1"/>
  <c r="M49" i="9"/>
  <c r="AE341" i="9"/>
  <c r="W341" i="9"/>
  <c r="W343" i="9" s="1"/>
  <c r="S341" i="9"/>
  <c r="O341" i="9"/>
  <c r="B44" i="9"/>
  <c r="AC18" i="9"/>
  <c r="AA94" i="9"/>
  <c r="AA95" i="9" s="1"/>
  <c r="AA96" i="9" s="1"/>
  <c r="N181" i="9"/>
  <c r="N183" i="9" s="1"/>
  <c r="K181" i="9"/>
  <c r="K183" i="9" s="1"/>
  <c r="I328" i="9"/>
  <c r="I330" i="9" s="1"/>
  <c r="I331" i="9"/>
  <c r="I345" i="9"/>
  <c r="I344" i="9"/>
  <c r="H202" i="9"/>
  <c r="H201" i="9" s="1"/>
  <c r="H328" i="9"/>
  <c r="H330" i="9" s="1"/>
  <c r="D181" i="9"/>
  <c r="AE180" i="9"/>
  <c r="AE192" i="9" s="1"/>
  <c r="AE193" i="9" s="1"/>
  <c r="AA180" i="9"/>
  <c r="AA192" i="9" s="1"/>
  <c r="Y180" i="9"/>
  <c r="Y192" i="9"/>
  <c r="W180" i="9"/>
  <c r="W192" i="9" s="1"/>
  <c r="W194" i="9" s="1"/>
  <c r="W193" i="9"/>
  <c r="AB388" i="9"/>
  <c r="B96" i="9"/>
  <c r="AD18" i="9"/>
  <c r="AD20" i="9" s="1"/>
  <c r="AD21" i="9"/>
  <c r="AD22" i="9" s="1"/>
  <c r="V21" i="9"/>
  <c r="X202" i="9"/>
  <c r="X201" i="9" s="1"/>
  <c r="T18" i="9"/>
  <c r="O18" i="9"/>
  <c r="O19" i="9" s="1"/>
  <c r="R347" i="9"/>
  <c r="R346" i="9" s="1"/>
  <c r="R21" i="9"/>
  <c r="R198" i="9"/>
  <c r="R197" i="9" s="1"/>
  <c r="R204" i="9"/>
  <c r="R203" i="9"/>
  <c r="Q43" i="9"/>
  <c r="Q18" i="9"/>
  <c r="Q57" i="9" s="1"/>
  <c r="Q56" i="9" s="1"/>
  <c r="L43" i="9"/>
  <c r="U203" i="9"/>
  <c r="U198" i="9"/>
  <c r="U197" i="9" s="1"/>
  <c r="J18" i="9"/>
  <c r="J21" i="9"/>
  <c r="J22" i="9" s="1"/>
  <c r="L94" i="9"/>
  <c r="L95" i="9" s="1"/>
  <c r="I198" i="9"/>
  <c r="I197" i="9" s="1"/>
  <c r="H335" i="9"/>
  <c r="H347" i="9"/>
  <c r="H346" i="9"/>
  <c r="H349" i="9"/>
  <c r="H348" i="9" s="1"/>
  <c r="H18" i="9"/>
  <c r="H20" i="9" s="1"/>
  <c r="H21" i="9"/>
  <c r="H198" i="9"/>
  <c r="H197" i="9" s="1"/>
  <c r="H204" i="9"/>
  <c r="H203" i="9" s="1"/>
  <c r="H345" i="9"/>
  <c r="H344" i="9" s="1"/>
  <c r="F18" i="9"/>
  <c r="F19" i="9" s="1"/>
  <c r="G345" i="9"/>
  <c r="G344" i="9" s="1"/>
  <c r="G202" i="9"/>
  <c r="G201" i="9" s="1"/>
  <c r="G200" i="9"/>
  <c r="G199" i="9" s="1"/>
  <c r="F49" i="9"/>
  <c r="F51" i="9" s="1"/>
  <c r="F45" i="9"/>
  <c r="F46" i="9" s="1"/>
  <c r="B6" i="9"/>
  <c r="C198" i="9"/>
  <c r="C197" i="9" s="1"/>
  <c r="D53" i="9"/>
  <c r="D52" i="9" s="1"/>
  <c r="C202" i="9"/>
  <c r="C201" i="9" s="1"/>
  <c r="D55" i="9"/>
  <c r="D54" i="9" s="1"/>
  <c r="E345" i="9"/>
  <c r="E344" i="9" s="1"/>
  <c r="E202" i="9"/>
  <c r="E201" i="9"/>
  <c r="U96" i="9"/>
  <c r="W19" i="9"/>
  <c r="W20" i="9"/>
  <c r="S20" i="9"/>
  <c r="AE194" i="9"/>
  <c r="W23" i="9"/>
  <c r="W22" i="9"/>
  <c r="S23" i="9"/>
  <c r="S22" i="9"/>
  <c r="F20" i="9"/>
  <c r="H19" i="9"/>
  <c r="H53" i="9"/>
  <c r="H52" i="9" s="1"/>
  <c r="H59" i="9"/>
  <c r="H58" i="9" s="1"/>
  <c r="T59" i="9"/>
  <c r="T58" i="9"/>
  <c r="AD23" i="9"/>
  <c r="B9" i="9"/>
  <c r="Q55" i="9"/>
  <c r="Q54" i="9" s="1"/>
  <c r="H158" i="9"/>
  <c r="H60" i="9"/>
  <c r="H72" i="9"/>
  <c r="H119" i="9"/>
  <c r="L96" i="9"/>
  <c r="J23" i="9"/>
  <c r="Q19" i="9"/>
  <c r="Q59" i="9"/>
  <c r="Q58" i="9"/>
  <c r="AE190" i="9"/>
  <c r="AE191" i="9"/>
  <c r="AE195" i="9"/>
  <c r="AE196" i="9" s="1"/>
  <c r="N190" i="9"/>
  <c r="N191" i="9" s="1"/>
  <c r="N195" i="9"/>
  <c r="L190" i="9"/>
  <c r="L191" i="9" s="1"/>
  <c r="C195" i="9"/>
  <c r="C190" i="9"/>
  <c r="C191" i="9" s="1"/>
  <c r="B18" i="9"/>
  <c r="B55" i="9" s="1"/>
  <c r="B54" i="9" s="1"/>
  <c r="B21" i="9"/>
  <c r="T96" i="9"/>
  <c r="AE337" i="9"/>
  <c r="AE338" i="9" s="1"/>
  <c r="AE342" i="9"/>
  <c r="AE343" i="9"/>
  <c r="W337" i="9"/>
  <c r="W338" i="9" s="1"/>
  <c r="W342" i="9"/>
  <c r="S337" i="9"/>
  <c r="S338" i="9" s="1"/>
  <c r="S342" i="9"/>
  <c r="S343" i="9"/>
  <c r="O337" i="9"/>
  <c r="O338" i="9" s="1"/>
  <c r="O342" i="9"/>
  <c r="B43" i="9"/>
  <c r="Y328" i="9"/>
  <c r="Y330" i="9" s="1"/>
  <c r="Y331" i="9" s="1"/>
  <c r="Y36" i="9"/>
  <c r="Y181" i="9"/>
  <c r="U21" i="9"/>
  <c r="R18" i="9"/>
  <c r="Q21" i="9"/>
  <c r="Q22" i="9" s="1"/>
  <c r="H200" i="9"/>
  <c r="H199" i="9"/>
  <c r="H351" i="9"/>
  <c r="H350" i="9" s="1"/>
  <c r="L347" i="9"/>
  <c r="L346" i="9" s="1"/>
  <c r="P202" i="9"/>
  <c r="P201" i="9" s="1"/>
  <c r="R200" i="9"/>
  <c r="R199" i="9" s="1"/>
  <c r="AC345" i="9"/>
  <c r="AC344" i="9" s="1"/>
  <c r="F200" i="9"/>
  <c r="F199" i="9" s="1"/>
  <c r="V50" i="9"/>
  <c r="N194" i="9"/>
  <c r="L194" i="9"/>
  <c r="L196" i="9" s="1"/>
  <c r="F194" i="9"/>
  <c r="N341" i="9"/>
  <c r="L341" i="9"/>
  <c r="C194" i="9"/>
  <c r="AC42" i="9"/>
  <c r="AA21" i="9"/>
  <c r="AA23" i="9" s="1"/>
  <c r="Z38" i="9"/>
  <c r="Z39" i="9" s="1"/>
  <c r="I38" i="9"/>
  <c r="I39" i="9" s="1"/>
  <c r="D94" i="9"/>
  <c r="D95" i="9" s="1"/>
  <c r="D21" i="9"/>
  <c r="D44" i="9"/>
  <c r="Q23" i="9"/>
  <c r="R19" i="9"/>
  <c r="B19" i="9"/>
  <c r="AC201" i="9"/>
  <c r="D96" i="9"/>
  <c r="B57" i="9"/>
  <c r="B56" i="9"/>
  <c r="AE328" i="9"/>
  <c r="AE330" i="9" s="1"/>
  <c r="AE36" i="9"/>
  <c r="AE38" i="9" s="1"/>
  <c r="X349" i="9"/>
  <c r="X348" i="9" s="1"/>
  <c r="AD39" i="9"/>
  <c r="AD160" i="9" s="1"/>
  <c r="K38" i="9"/>
  <c r="V94" i="9"/>
  <c r="V95" i="9"/>
  <c r="S94" i="9"/>
  <c r="S95" i="9"/>
  <c r="N36" i="9"/>
  <c r="N38" i="9" s="1"/>
  <c r="N39" i="9" s="1"/>
  <c r="L36" i="9"/>
  <c r="L38" i="9" s="1"/>
  <c r="J94" i="9"/>
  <c r="J95" i="9" s="1"/>
  <c r="I181" i="9"/>
  <c r="F36" i="9"/>
  <c r="C44" i="9"/>
  <c r="AF180" i="9"/>
  <c r="AF192" i="9" s="1"/>
  <c r="AF194" i="9" s="1"/>
  <c r="X180" i="9"/>
  <c r="S180" i="9"/>
  <c r="S192" i="9" s="1"/>
  <c r="S194" i="9" s="1"/>
  <c r="Q180" i="9"/>
  <c r="S193" i="9"/>
  <c r="AA22" i="9"/>
  <c r="B59" i="9"/>
  <c r="B58" i="9" s="1"/>
  <c r="AC49" i="9"/>
  <c r="Y48" i="9"/>
  <c r="AE188" i="9"/>
  <c r="H194" i="9"/>
  <c r="AA200" i="9"/>
  <c r="Q38" i="9"/>
  <c r="Q39" i="9"/>
  <c r="AE200" i="9"/>
  <c r="AE199" i="9" s="1"/>
  <c r="AE49" i="9"/>
  <c r="Z49" i="9"/>
  <c r="T49" i="9"/>
  <c r="AC335" i="9"/>
  <c r="W42" i="9"/>
  <c r="F30" i="9"/>
  <c r="M15" i="13"/>
  <c r="Y94" i="9"/>
  <c r="Y95" i="9" s="1"/>
  <c r="R181" i="9"/>
  <c r="R183" i="9" s="1"/>
  <c r="R184" i="9" s="1"/>
  <c r="R210" i="9" s="1"/>
  <c r="I239" i="9"/>
  <c r="I240" i="9" s="1"/>
  <c r="I241" i="9" s="1"/>
  <c r="G42" i="9"/>
  <c r="G43" i="9" s="1"/>
  <c r="E239" i="9"/>
  <c r="E240" i="9" s="1"/>
  <c r="D26" i="9"/>
  <c r="F26" i="9"/>
  <c r="G28" i="9"/>
  <c r="G30" i="9" s="1"/>
  <c r="M16" i="13" s="1"/>
  <c r="C386" i="9"/>
  <c r="C387" i="9" s="1"/>
  <c r="AD180" i="9"/>
  <c r="AD192" i="9" s="1"/>
  <c r="R180" i="9"/>
  <c r="M180" i="9"/>
  <c r="M192" i="9" s="1"/>
  <c r="M194" i="9" s="1"/>
  <c r="I180" i="9"/>
  <c r="V327" i="9"/>
  <c r="J11" i="13"/>
  <c r="O180" i="9"/>
  <c r="O192" i="9" s="1"/>
  <c r="O193" i="9" s="1"/>
  <c r="K180" i="9"/>
  <c r="K192" i="9" s="1"/>
  <c r="K194" i="9" s="1"/>
  <c r="K184" i="9"/>
  <c r="W55" i="9"/>
  <c r="W54" i="9" s="1"/>
  <c r="W59" i="9"/>
  <c r="W58" i="9" s="1"/>
  <c r="W57" i="9"/>
  <c r="W56" i="9" s="1"/>
  <c r="Q122" i="9"/>
  <c r="Q160" i="9"/>
  <c r="Q166" i="9"/>
  <c r="Q170" i="9" s="1"/>
  <c r="Q167" i="9"/>
  <c r="I192" i="9"/>
  <c r="I193" i="9" s="1"/>
  <c r="I190" i="9" s="1"/>
  <c r="G192" i="9"/>
  <c r="G194" i="9" s="1"/>
  <c r="V339" i="9"/>
  <c r="R192" i="9"/>
  <c r="H196" i="9"/>
  <c r="H190" i="9"/>
  <c r="H191" i="9" s="1"/>
  <c r="Y50" i="9"/>
  <c r="Y51" i="9"/>
  <c r="Y45" i="9"/>
  <c r="Y46" i="9" s="1"/>
  <c r="AD193" i="9"/>
  <c r="AD194" i="9"/>
  <c r="I191" i="9"/>
  <c r="B340" i="9" l="1"/>
  <c r="B341" i="9"/>
  <c r="AD336" i="9"/>
  <c r="AD386" i="9"/>
  <c r="AD387" i="9" s="1"/>
  <c r="AD388" i="9" s="1"/>
  <c r="F40" i="13"/>
  <c r="J40" i="13"/>
  <c r="H40" i="13"/>
  <c r="K283" i="9"/>
  <c r="K287" i="9" s="1"/>
  <c r="D30" i="9"/>
  <c r="M13" i="13" s="1"/>
  <c r="Y335" i="9"/>
  <c r="Y349" i="9"/>
  <c r="Y348" i="9" s="1"/>
  <c r="Y351" i="9"/>
  <c r="Y350" i="9" s="1"/>
  <c r="AF49" i="9"/>
  <c r="AF48" i="9"/>
  <c r="AB36" i="9"/>
  <c r="AB38" i="9" s="1"/>
  <c r="AB39" i="9" s="1"/>
  <c r="AB328" i="9"/>
  <c r="AB330" i="9" s="1"/>
  <c r="Y189" i="9"/>
  <c r="Y188" i="9"/>
  <c r="V38" i="9"/>
  <c r="K21" i="9"/>
  <c r="K204" i="9"/>
  <c r="K203" i="9" s="1"/>
  <c r="K331" i="9"/>
  <c r="K39" i="9"/>
  <c r="H43" i="9"/>
  <c r="H55" i="9"/>
  <c r="H54" i="9" s="1"/>
  <c r="H66" i="9" s="1"/>
  <c r="H22" i="9"/>
  <c r="H23" i="9"/>
  <c r="F190" i="9"/>
  <c r="F191" i="9" s="1"/>
  <c r="F195" i="9"/>
  <c r="F196" i="9" s="1"/>
  <c r="B181" i="9"/>
  <c r="B183" i="9" s="1"/>
  <c r="B36" i="9"/>
  <c r="B328" i="9"/>
  <c r="B330" i="9" s="1"/>
  <c r="B331" i="9" s="1"/>
  <c r="P188" i="9"/>
  <c r="P189" i="9"/>
  <c r="AC50" i="9"/>
  <c r="AC51" i="9" s="1"/>
  <c r="AC45" i="9"/>
  <c r="AC46" i="9" s="1"/>
  <c r="B38" i="9"/>
  <c r="B39" i="9" s="1"/>
  <c r="AB42" i="9"/>
  <c r="AB44" i="9"/>
  <c r="S44" i="9"/>
  <c r="S42" i="9"/>
  <c r="M460" i="9"/>
  <c r="M413" i="9"/>
  <c r="M432" i="9"/>
  <c r="M461" i="9"/>
  <c r="M433" i="9"/>
  <c r="M412" i="9"/>
  <c r="M439" i="9"/>
  <c r="M442" i="9"/>
  <c r="E328" i="9"/>
  <c r="E330" i="9" s="1"/>
  <c r="E181" i="9"/>
  <c r="E36" i="9"/>
  <c r="Y386" i="9"/>
  <c r="Y387" i="9" s="1"/>
  <c r="Y336" i="9"/>
  <c r="AB18" i="9"/>
  <c r="AB345" i="9"/>
  <c r="AB344" i="9" s="1"/>
  <c r="AB351" i="9"/>
  <c r="AB350" i="9" s="1"/>
  <c r="AB21" i="9"/>
  <c r="E38" i="9"/>
  <c r="E39" i="9" s="1"/>
  <c r="H140" i="9"/>
  <c r="Y204" i="9"/>
  <c r="Y203" i="9" s="1"/>
  <c r="I449" i="9"/>
  <c r="I433" i="9"/>
  <c r="I367" i="9"/>
  <c r="I352" i="9"/>
  <c r="I355" i="9"/>
  <c r="I440" i="9"/>
  <c r="I422" i="9"/>
  <c r="Z45" i="9"/>
  <c r="Z46" i="9" s="1"/>
  <c r="Z50" i="9"/>
  <c r="AA388" i="9"/>
  <c r="J188" i="9"/>
  <c r="J200" i="9"/>
  <c r="J199" i="9" s="1"/>
  <c r="J202" i="9"/>
  <c r="J201" i="9" s="1"/>
  <c r="J189" i="9"/>
  <c r="J204" i="9"/>
  <c r="J203" i="9" s="1"/>
  <c r="E94" i="9"/>
  <c r="E95" i="9" s="1"/>
  <c r="E96" i="9" s="1"/>
  <c r="E44" i="9"/>
  <c r="H139" i="9"/>
  <c r="AE21" i="9"/>
  <c r="AE202" i="9"/>
  <c r="AE201" i="9" s="1"/>
  <c r="AE331" i="9"/>
  <c r="AE39" i="9"/>
  <c r="AE18" i="9"/>
  <c r="AE204" i="9"/>
  <c r="AE203" i="9" s="1"/>
  <c r="AE198" i="9"/>
  <c r="AE197" i="9" s="1"/>
  <c r="AA245" i="9"/>
  <c r="AA241" i="9"/>
  <c r="Y21" i="9"/>
  <c r="Y39" i="9"/>
  <c r="E18" i="9"/>
  <c r="E198" i="9"/>
  <c r="E197" i="9" s="1"/>
  <c r="E21" i="9"/>
  <c r="E200" i="9"/>
  <c r="E199" i="9" s="1"/>
  <c r="Y340" i="9"/>
  <c r="Y341" i="9"/>
  <c r="H121" i="9"/>
  <c r="P18" i="9"/>
  <c r="P21" i="9"/>
  <c r="M21" i="9"/>
  <c r="M18" i="9"/>
  <c r="M30" i="9"/>
  <c r="M22" i="13" s="1"/>
  <c r="X45" i="9"/>
  <c r="X46" i="9" s="1"/>
  <c r="X50" i="9"/>
  <c r="X51" i="9" s="1"/>
  <c r="T335" i="9"/>
  <c r="T347" i="9"/>
  <c r="T346" i="9" s="1"/>
  <c r="T349" i="9"/>
  <c r="T348" i="9" s="1"/>
  <c r="T345" i="9"/>
  <c r="T344" i="9" s="1"/>
  <c r="T351" i="9"/>
  <c r="T350" i="9" s="1"/>
  <c r="B47" i="9"/>
  <c r="K276" i="9"/>
  <c r="O194" i="9"/>
  <c r="M422" i="9"/>
  <c r="Q141" i="9"/>
  <c r="M449" i="9"/>
  <c r="AD330" i="9"/>
  <c r="X183" i="9"/>
  <c r="X184" i="9" s="1"/>
  <c r="S187" i="9"/>
  <c r="S198" i="9" s="1"/>
  <c r="S197" i="9" s="1"/>
  <c r="S239" i="9"/>
  <c r="S240" i="9" s="1"/>
  <c r="S386" i="9"/>
  <c r="S387" i="9" s="1"/>
  <c r="S334" i="9"/>
  <c r="V193" i="9"/>
  <c r="V195" i="9" s="1"/>
  <c r="V190" i="9"/>
  <c r="V191" i="9" s="1"/>
  <c r="K292" i="9"/>
  <c r="K284" i="9"/>
  <c r="H61" i="9"/>
  <c r="AD334" i="9"/>
  <c r="AA335" i="9"/>
  <c r="AA351" i="9"/>
  <c r="AA350" i="9" s="1"/>
  <c r="AA345" i="9"/>
  <c r="AA344" i="9" s="1"/>
  <c r="AA349" i="9"/>
  <c r="AA348" i="9" s="1"/>
  <c r="AA347" i="9"/>
  <c r="AA346" i="9" s="1"/>
  <c r="X204" i="9"/>
  <c r="X203" i="9" s="1"/>
  <c r="X198" i="9"/>
  <c r="X197" i="9" s="1"/>
  <c r="X200" i="9"/>
  <c r="X199" i="9" s="1"/>
  <c r="U36" i="9"/>
  <c r="U38" i="9" s="1"/>
  <c r="U39" i="9" s="1"/>
  <c r="K209" i="9"/>
  <c r="R276" i="9"/>
  <c r="Q65" i="9"/>
  <c r="AD129" i="9"/>
  <c r="P198" i="9"/>
  <c r="P197" i="9" s="1"/>
  <c r="T45" i="9"/>
  <c r="T46" i="9" s="1"/>
  <c r="T50" i="9"/>
  <c r="T51" i="9" s="1"/>
  <c r="Q187" i="9"/>
  <c r="Q239" i="9"/>
  <c r="Q240" i="9" s="1"/>
  <c r="Q241" i="9" s="1"/>
  <c r="Q386" i="9"/>
  <c r="Q387" i="9" s="1"/>
  <c r="Q334" i="9"/>
  <c r="Q336" i="9"/>
  <c r="Q139" i="9"/>
  <c r="K265" i="9"/>
  <c r="Q71" i="9"/>
  <c r="S39" i="9"/>
  <c r="AD328" i="9"/>
  <c r="AD181" i="9"/>
  <c r="AD183" i="9" s="1"/>
  <c r="AD184" i="9" s="1"/>
  <c r="P334" i="9"/>
  <c r="P386" i="9"/>
  <c r="P387" i="9" s="1"/>
  <c r="P388" i="9" s="1"/>
  <c r="Z194" i="9"/>
  <c r="Z193" i="9"/>
  <c r="Z195" i="9" s="1"/>
  <c r="AD119" i="9"/>
  <c r="AD157" i="9"/>
  <c r="AD158" i="9"/>
  <c r="AD140" i="9"/>
  <c r="AD143" i="9" s="1"/>
  <c r="AD147" i="9"/>
  <c r="AD148" i="9"/>
  <c r="AD167" i="9"/>
  <c r="K212" i="9"/>
  <c r="R212" i="9"/>
  <c r="AD149" i="9"/>
  <c r="I130" i="9"/>
  <c r="U23" i="9"/>
  <c r="U22" i="9"/>
  <c r="P204" i="9"/>
  <c r="P203" i="9" s="1"/>
  <c r="R22" i="9"/>
  <c r="R23" i="9"/>
  <c r="P200" i="9"/>
  <c r="P199" i="9" s="1"/>
  <c r="R48" i="9"/>
  <c r="R49" i="9"/>
  <c r="X38" i="9"/>
  <c r="X39" i="9" s="1"/>
  <c r="Q148" i="9"/>
  <c r="K312" i="9"/>
  <c r="R205" i="9"/>
  <c r="Q66" i="9"/>
  <c r="Z51" i="9"/>
  <c r="AD121" i="9"/>
  <c r="Y184" i="9"/>
  <c r="AB349" i="9"/>
  <c r="AB348" i="9" s="1"/>
  <c r="N386" i="9"/>
  <c r="N387" i="9" s="1"/>
  <c r="N336" i="9"/>
  <c r="N334" i="9"/>
  <c r="R331" i="9"/>
  <c r="R460" i="9" s="1"/>
  <c r="R339" i="9"/>
  <c r="Q149" i="9"/>
  <c r="Q152" i="9" s="1"/>
  <c r="Q147" i="9"/>
  <c r="AE51" i="9"/>
  <c r="AB347" i="9"/>
  <c r="AB346" i="9" s="1"/>
  <c r="N45" i="9"/>
  <c r="N46" i="9" s="1"/>
  <c r="N50" i="9"/>
  <c r="N51" i="9" s="1"/>
  <c r="AD44" i="9"/>
  <c r="AD94" i="9"/>
  <c r="AD95" i="9" s="1"/>
  <c r="AD96" i="9" s="1"/>
  <c r="AD42" i="9"/>
  <c r="AA181" i="9"/>
  <c r="AA183" i="9" s="1"/>
  <c r="AA184" i="9" s="1"/>
  <c r="AA328" i="9"/>
  <c r="AA330" i="9" s="1"/>
  <c r="AA36" i="9"/>
  <c r="AA38" i="9" s="1"/>
  <c r="AA39" i="9" s="1"/>
  <c r="X21" i="9"/>
  <c r="X18" i="9"/>
  <c r="U200" i="9"/>
  <c r="U199" i="9" s="1"/>
  <c r="U18" i="9"/>
  <c r="K264" i="9"/>
  <c r="R313" i="9"/>
  <c r="R283" i="9"/>
  <c r="R304" i="9"/>
  <c r="R307" i="9" s="1"/>
  <c r="R292" i="9"/>
  <c r="K267" i="9"/>
  <c r="K314" i="9"/>
  <c r="R295" i="9"/>
  <c r="Q68" i="9"/>
  <c r="Q80" i="9" s="1"/>
  <c r="Q86" i="9" s="1"/>
  <c r="AC43" i="9"/>
  <c r="AC59" i="9"/>
  <c r="AC58" i="9" s="1"/>
  <c r="AC55" i="9"/>
  <c r="AC54" i="9" s="1"/>
  <c r="I353" i="9"/>
  <c r="K202" i="9"/>
  <c r="K201" i="9" s="1"/>
  <c r="K200" i="9"/>
  <c r="K199" i="9" s="1"/>
  <c r="X340" i="9"/>
  <c r="AC30" i="9"/>
  <c r="M38" i="13" s="1"/>
  <c r="W30" i="9"/>
  <c r="M32" i="13" s="1"/>
  <c r="K198" i="9"/>
  <c r="K197" i="9" s="1"/>
  <c r="K205" i="9" s="1"/>
  <c r="K221" i="9" s="1"/>
  <c r="Y200" i="9"/>
  <c r="Y199" i="9" s="1"/>
  <c r="L21" i="9"/>
  <c r="L18" i="9"/>
  <c r="L345" i="9"/>
  <c r="L344" i="9" s="1"/>
  <c r="L351" i="9"/>
  <c r="L350" i="9" s="1"/>
  <c r="L349" i="9"/>
  <c r="L348" i="9" s="1"/>
  <c r="L39" i="9"/>
  <c r="I48" i="9"/>
  <c r="I49" i="9"/>
  <c r="Z28" i="9"/>
  <c r="Z30" i="9" s="1"/>
  <c r="M35" i="13" s="1"/>
  <c r="V28" i="9"/>
  <c r="AB28" i="9"/>
  <c r="AB30" i="9" s="1"/>
  <c r="M37" i="13" s="1"/>
  <c r="N28" i="9"/>
  <c r="P28" i="9"/>
  <c r="R28" i="9"/>
  <c r="T28" i="9"/>
  <c r="C28" i="9"/>
  <c r="C30" i="9" s="1"/>
  <c r="M12" i="13" s="1"/>
  <c r="B7" i="9"/>
  <c r="S392" i="9" s="1"/>
  <c r="J28" i="9"/>
  <c r="J30" i="9" s="1"/>
  <c r="M19" i="13" s="1"/>
  <c r="L28" i="9"/>
  <c r="L30" i="9" s="1"/>
  <c r="M21" i="13" s="1"/>
  <c r="H28" i="9"/>
  <c r="H30" i="9" s="1"/>
  <c r="M17" i="13" s="1"/>
  <c r="AA28" i="9"/>
  <c r="AA30" i="9" s="1"/>
  <c r="M36" i="13" s="1"/>
  <c r="K28" i="9"/>
  <c r="K30" i="9" s="1"/>
  <c r="M20" i="13" s="1"/>
  <c r="W28" i="9"/>
  <c r="AC28" i="9"/>
  <c r="E28" i="9"/>
  <c r="E30" i="9" s="1"/>
  <c r="M14" i="13" s="1"/>
  <c r="O28" i="9"/>
  <c r="S28" i="9"/>
  <c r="S30" i="9" s="1"/>
  <c r="M28" i="13" s="1"/>
  <c r="B28" i="9"/>
  <c r="B30" i="9" s="1"/>
  <c r="M11" i="13" s="1"/>
  <c r="Q28" i="9"/>
  <c r="Q30" i="9" s="1"/>
  <c r="M26" i="13" s="1"/>
  <c r="AF28" i="9"/>
  <c r="X28" i="9"/>
  <c r="X30" i="9" s="1"/>
  <c r="M33" i="13" s="1"/>
  <c r="I28" i="9"/>
  <c r="I30" i="9" s="1"/>
  <c r="M18" i="13" s="1"/>
  <c r="K18" i="9"/>
  <c r="G347" i="9"/>
  <c r="G346" i="9" s="1"/>
  <c r="G18" i="9"/>
  <c r="G21" i="9"/>
  <c r="G198" i="9"/>
  <c r="G197" i="9" s="1"/>
  <c r="G204" i="9"/>
  <c r="G203" i="9" s="1"/>
  <c r="I414" i="9"/>
  <c r="AF328" i="9"/>
  <c r="AF330" i="9" s="1"/>
  <c r="AF331" i="9" s="1"/>
  <c r="W188" i="9"/>
  <c r="W204" i="9"/>
  <c r="W203" i="9" s="1"/>
  <c r="W200" i="9"/>
  <c r="W199" i="9" s="1"/>
  <c r="W198" i="9"/>
  <c r="W197" i="9" s="1"/>
  <c r="W189" i="9"/>
  <c r="W202" i="9"/>
  <c r="W201" i="9" s="1"/>
  <c r="F330" i="9"/>
  <c r="F331" i="9" s="1"/>
  <c r="AC183" i="9"/>
  <c r="Z345" i="9"/>
  <c r="Z344" i="9" s="1"/>
  <c r="Z347" i="9"/>
  <c r="Z346" i="9" s="1"/>
  <c r="Z335" i="9"/>
  <c r="T181" i="9"/>
  <c r="T183" i="9" s="1"/>
  <c r="T36" i="9"/>
  <c r="J198" i="9"/>
  <c r="J197" i="9" s="1"/>
  <c r="AB181" i="9"/>
  <c r="AB183" i="9" s="1"/>
  <c r="AB184" i="9" s="1"/>
  <c r="X57" i="9"/>
  <c r="X56" i="9" s="1"/>
  <c r="M340" i="9"/>
  <c r="M341" i="9"/>
  <c r="AC181" i="9"/>
  <c r="T38" i="9"/>
  <c r="T39" i="9" s="1"/>
  <c r="K337" i="9"/>
  <c r="K338" i="9" s="1"/>
  <c r="K342" i="9"/>
  <c r="K343" i="9" s="1"/>
  <c r="AC36" i="9"/>
  <c r="AC38" i="9" s="1"/>
  <c r="AC39" i="9" s="1"/>
  <c r="AC328" i="9"/>
  <c r="AC330" i="9" s="1"/>
  <c r="Z328" i="9"/>
  <c r="Z330" i="9" s="1"/>
  <c r="Z181" i="9"/>
  <c r="Z183" i="9" s="1"/>
  <c r="Z184" i="9" s="1"/>
  <c r="K335" i="9"/>
  <c r="K345" i="9"/>
  <c r="K344" i="9" s="1"/>
  <c r="K351" i="9"/>
  <c r="K350" i="9" s="1"/>
  <c r="K349" i="9"/>
  <c r="K347" i="9"/>
  <c r="K346" i="9" s="1"/>
  <c r="I42" i="9"/>
  <c r="I94" i="9"/>
  <c r="I95" i="9" s="1"/>
  <c r="E349" i="9"/>
  <c r="E348" i="9" s="1"/>
  <c r="R265" i="9"/>
  <c r="Q72" i="9"/>
  <c r="Q184" i="9"/>
  <c r="Q192" i="9"/>
  <c r="I411" i="9"/>
  <c r="V194" i="9"/>
  <c r="V196" i="9" s="1"/>
  <c r="I430" i="9"/>
  <c r="J19" i="9"/>
  <c r="J20" i="9"/>
  <c r="J55" i="9"/>
  <c r="J54" i="9" s="1"/>
  <c r="W190" i="9"/>
  <c r="W191" i="9" s="1"/>
  <c r="W195" i="9"/>
  <c r="W196" i="9" s="1"/>
  <c r="AC20" i="9"/>
  <c r="AC19" i="9"/>
  <c r="X181" i="9"/>
  <c r="F328" i="9"/>
  <c r="F181" i="9"/>
  <c r="F183" i="9" s="1"/>
  <c r="F184" i="9" s="1"/>
  <c r="D188" i="9"/>
  <c r="D204" i="9"/>
  <c r="D203" i="9" s="1"/>
  <c r="D189" i="9"/>
  <c r="D200" i="9"/>
  <c r="D199" i="9" s="1"/>
  <c r="D202" i="9"/>
  <c r="D201" i="9" s="1"/>
  <c r="D198" i="9"/>
  <c r="D197" i="9" s="1"/>
  <c r="K214" i="9"/>
  <c r="K286" i="9"/>
  <c r="K293" i="9"/>
  <c r="K218" i="9"/>
  <c r="K213" i="9"/>
  <c r="K266" i="9"/>
  <c r="K269" i="9" s="1"/>
  <c r="K210" i="9"/>
  <c r="K313" i="9"/>
  <c r="K316" i="9" s="1"/>
  <c r="K215" i="9"/>
  <c r="K273" i="9"/>
  <c r="K295" i="9"/>
  <c r="V22" i="9"/>
  <c r="V23" i="9"/>
  <c r="Q67" i="9"/>
  <c r="Q130" i="9"/>
  <c r="Q70" i="9"/>
  <c r="Q157" i="9"/>
  <c r="Q131" i="9"/>
  <c r="Q75" i="9"/>
  <c r="Q69" i="9"/>
  <c r="Q119" i="9"/>
  <c r="Q123" i="9" s="1"/>
  <c r="Q150" i="9"/>
  <c r="Q120" i="9"/>
  <c r="Q158" i="9"/>
  <c r="Q169" i="9"/>
  <c r="Q168" i="9"/>
  <c r="Q171" i="9" s="1"/>
  <c r="Q172" i="9" s="1"/>
  <c r="Q173" i="9" s="1"/>
  <c r="Q140" i="9"/>
  <c r="Q143" i="9" s="1"/>
  <c r="Q74" i="9"/>
  <c r="Q82" i="9" s="1"/>
  <c r="K206" i="9"/>
  <c r="I458" i="9"/>
  <c r="M193" i="9"/>
  <c r="M195" i="9" s="1"/>
  <c r="M196" i="9" s="1"/>
  <c r="AB94" i="9"/>
  <c r="AB95" i="9" s="1"/>
  <c r="AB96" i="9" s="1"/>
  <c r="H128" i="9"/>
  <c r="I337" i="9"/>
  <c r="I338" i="9" s="1"/>
  <c r="I342" i="9"/>
  <c r="T22" i="9"/>
  <c r="T23" i="9"/>
  <c r="C188" i="9"/>
  <c r="C204" i="9"/>
  <c r="C203" i="9" s="1"/>
  <c r="C200" i="9"/>
  <c r="C199" i="9" s="1"/>
  <c r="I343" i="9"/>
  <c r="K275" i="9"/>
  <c r="I439" i="9"/>
  <c r="B180" i="9"/>
  <c r="AC57" i="9"/>
  <c r="AC56" i="9" s="1"/>
  <c r="I44" i="9"/>
  <c r="AF184" i="9"/>
  <c r="AC21" i="9"/>
  <c r="H166" i="9"/>
  <c r="H129" i="9"/>
  <c r="H169" i="9"/>
  <c r="H130" i="9"/>
  <c r="H133" i="9" s="1"/>
  <c r="H148" i="9"/>
  <c r="H149" i="9"/>
  <c r="H152" i="9" s="1"/>
  <c r="H167" i="9"/>
  <c r="H168" i="9"/>
  <c r="H171" i="9" s="1"/>
  <c r="H65" i="9"/>
  <c r="H63" i="9"/>
  <c r="H79" i="9" s="1"/>
  <c r="H75" i="9"/>
  <c r="H64" i="9"/>
  <c r="H76" i="9" s="1"/>
  <c r="H73" i="9"/>
  <c r="H62" i="9"/>
  <c r="H78" i="9" s="1"/>
  <c r="H122" i="9"/>
  <c r="H67" i="9"/>
  <c r="H138" i="9"/>
  <c r="H74" i="9"/>
  <c r="H120" i="9"/>
  <c r="H123" i="9" s="1"/>
  <c r="H157" i="9"/>
  <c r="H161" i="9" s="1"/>
  <c r="H163" i="9" s="1"/>
  <c r="H164" i="9" s="1"/>
  <c r="H159" i="9"/>
  <c r="H162" i="9" s="1"/>
  <c r="H131" i="9"/>
  <c r="H160" i="9"/>
  <c r="H147" i="9"/>
  <c r="H150" i="9"/>
  <c r="K303" i="9"/>
  <c r="K285" i="9"/>
  <c r="Q64" i="9"/>
  <c r="AC53" i="9"/>
  <c r="AC52" i="9" s="1"/>
  <c r="R39" i="9"/>
  <c r="T57" i="9"/>
  <c r="T56" i="9" s="1"/>
  <c r="T19" i="9"/>
  <c r="T53" i="9"/>
  <c r="T52" i="9" s="1"/>
  <c r="T20" i="9"/>
  <c r="O343" i="9"/>
  <c r="Z21" i="9"/>
  <c r="Z121" i="9" s="1"/>
  <c r="Z18" i="9"/>
  <c r="C43" i="9"/>
  <c r="C53" i="9"/>
  <c r="C52" i="9" s="1"/>
  <c r="C59" i="9"/>
  <c r="C58" i="9" s="1"/>
  <c r="B189" i="9"/>
  <c r="B187" i="9"/>
  <c r="B239" i="9"/>
  <c r="B240" i="9" s="1"/>
  <c r="B386" i="9"/>
  <c r="B387" i="9" s="1"/>
  <c r="B388" i="9" s="1"/>
  <c r="B334" i="9"/>
  <c r="K294" i="9"/>
  <c r="K297" i="9" s="1"/>
  <c r="N196" i="9"/>
  <c r="AA193" i="9"/>
  <c r="AA194" i="9"/>
  <c r="AE28" i="9"/>
  <c r="Y28" i="9"/>
  <c r="Y30" i="9" s="1"/>
  <c r="M34" i="13" s="1"/>
  <c r="S328" i="9"/>
  <c r="F94" i="9"/>
  <c r="F95" i="9" s="1"/>
  <c r="F44" i="9"/>
  <c r="F42" i="9"/>
  <c r="C18" i="9"/>
  <c r="C21" i="9"/>
  <c r="C184" i="9"/>
  <c r="AF336" i="9"/>
  <c r="AF334" i="9"/>
  <c r="K302" i="9"/>
  <c r="K306" i="9" s="1"/>
  <c r="AE45" i="9"/>
  <c r="AE46" i="9" s="1"/>
  <c r="I194" i="9"/>
  <c r="I196" i="9" s="1"/>
  <c r="Y96" i="9"/>
  <c r="I195" i="9"/>
  <c r="Q121" i="9"/>
  <c r="Q124" i="9" s="1"/>
  <c r="Q125" i="9" s="1"/>
  <c r="Q126" i="9" s="1"/>
  <c r="G193" i="9"/>
  <c r="G195" i="9" s="1"/>
  <c r="G196" i="9" s="1"/>
  <c r="Q128" i="9"/>
  <c r="E204" i="9"/>
  <c r="E203" i="9" s="1"/>
  <c r="H141" i="9"/>
  <c r="AD19" i="9"/>
  <c r="AE30" i="9"/>
  <c r="M40" i="13" s="1"/>
  <c r="N18" i="9"/>
  <c r="N184" i="9"/>
  <c r="N21" i="9"/>
  <c r="E194" i="9"/>
  <c r="E193" i="9"/>
  <c r="E195" i="9" s="1"/>
  <c r="Z386" i="9"/>
  <c r="Z387" i="9" s="1"/>
  <c r="X386" i="9"/>
  <c r="X387" i="9" s="1"/>
  <c r="X388" i="9" s="1"/>
  <c r="X336" i="9"/>
  <c r="C36" i="9"/>
  <c r="C38" i="9" s="1"/>
  <c r="C39" i="9" s="1"/>
  <c r="Q20" i="9"/>
  <c r="I202" i="9"/>
  <c r="I201" i="9" s="1"/>
  <c r="V336" i="9"/>
  <c r="V334" i="9"/>
  <c r="AD30" i="9"/>
  <c r="M39" i="13" s="1"/>
  <c r="X330" i="9"/>
  <c r="X331" i="9" s="1"/>
  <c r="F31" i="13"/>
  <c r="Q53" i="9"/>
  <c r="Q52" i="9" s="1"/>
  <c r="Q62" i="9" s="1"/>
  <c r="Q78" i="9" s="1"/>
  <c r="I351" i="9"/>
  <c r="I350" i="9" s="1"/>
  <c r="I366" i="9" s="1"/>
  <c r="R349" i="9"/>
  <c r="R348" i="9" s="1"/>
  <c r="Z187" i="9"/>
  <c r="Z204" i="9" s="1"/>
  <c r="Z203" i="9" s="1"/>
  <c r="M94" i="9"/>
  <c r="M95" i="9" s="1"/>
  <c r="M96" i="9" s="1"/>
  <c r="D239" i="9"/>
  <c r="D240" i="9" s="1"/>
  <c r="D241" i="9" s="1"/>
  <c r="J30" i="13"/>
  <c r="G351" i="9"/>
  <c r="G350" i="9" s="1"/>
  <c r="M50" i="9"/>
  <c r="M51" i="9" s="1"/>
  <c r="D183" i="9"/>
  <c r="K42" i="9"/>
  <c r="D20" i="9"/>
  <c r="K47" i="9"/>
  <c r="C327" i="9"/>
  <c r="H38" i="13"/>
  <c r="C196" i="9"/>
  <c r="X44" i="9"/>
  <c r="H30" i="13"/>
  <c r="H57" i="9"/>
  <c r="S330" i="9"/>
  <c r="S331" i="9" s="1"/>
  <c r="H26" i="13"/>
  <c r="B70" i="9"/>
  <c r="O30" i="9"/>
  <c r="M24" i="13" s="1"/>
  <c r="B71" i="9"/>
  <c r="AF38" i="9"/>
  <c r="U330" i="9"/>
  <c r="H23" i="13"/>
  <c r="F23" i="13"/>
  <c r="N30" i="9"/>
  <c r="M23" i="13" s="1"/>
  <c r="J35" i="13"/>
  <c r="D57" i="9"/>
  <c r="D56" i="9" s="1"/>
  <c r="W47" i="9"/>
  <c r="Q328" i="9"/>
  <c r="Q330" i="9" s="1"/>
  <c r="O181" i="9"/>
  <c r="Z94" i="9"/>
  <c r="Z95" i="9" s="1"/>
  <c r="Z96" i="9" s="1"/>
  <c r="B20" i="9"/>
  <c r="I200" i="9"/>
  <c r="I199" i="9" s="1"/>
  <c r="I21" i="9"/>
  <c r="I431" i="9" s="1"/>
  <c r="Z42" i="9"/>
  <c r="C183" i="9"/>
  <c r="U30" i="9"/>
  <c r="M30" i="13" s="1"/>
  <c r="G349" i="9"/>
  <c r="G348" i="9" s="1"/>
  <c r="I204" i="9"/>
  <c r="I203" i="9" s="1"/>
  <c r="T386" i="9"/>
  <c r="T387" i="9" s="1"/>
  <c r="V30" i="9"/>
  <c r="M31" i="13" s="1"/>
  <c r="J15" i="13"/>
  <c r="I183" i="9"/>
  <c r="I184" i="9" s="1"/>
  <c r="B53" i="9"/>
  <c r="B52" i="9" s="1"/>
  <c r="B60" i="9" s="1"/>
  <c r="I347" i="9"/>
  <c r="I346" i="9" s="1"/>
  <c r="I358" i="9" s="1"/>
  <c r="I18" i="9"/>
  <c r="I360" i="9" s="1"/>
  <c r="B351" i="9"/>
  <c r="B350" i="9" s="1"/>
  <c r="B364" i="9" s="1"/>
  <c r="H181" i="9"/>
  <c r="H183" i="9" s="1"/>
  <c r="H184" i="9" s="1"/>
  <c r="E386" i="9"/>
  <c r="E387" i="9" s="1"/>
  <c r="E388" i="9" s="1"/>
  <c r="J13" i="13"/>
  <c r="J38" i="13"/>
  <c r="AE183" i="9"/>
  <c r="AE184" i="9" s="1"/>
  <c r="C47" i="9"/>
  <c r="H11" i="13"/>
  <c r="L47" i="9"/>
  <c r="P30" i="9"/>
  <c r="M25" i="13" s="1"/>
  <c r="E183" i="9"/>
  <c r="E184" i="9" s="1"/>
  <c r="Q81" i="9"/>
  <c r="N139" i="9"/>
  <c r="N158" i="9"/>
  <c r="N129" i="9"/>
  <c r="N128" i="9"/>
  <c r="N157" i="9"/>
  <c r="N161" i="9" s="1"/>
  <c r="N141" i="9"/>
  <c r="N149" i="9"/>
  <c r="N122" i="9"/>
  <c r="N168" i="9"/>
  <c r="N167" i="9"/>
  <c r="N169" i="9"/>
  <c r="N166" i="9"/>
  <c r="N170" i="9" s="1"/>
  <c r="N148" i="9"/>
  <c r="N121" i="9"/>
  <c r="N124" i="9" s="1"/>
  <c r="N130" i="9"/>
  <c r="N150" i="9"/>
  <c r="N119" i="9"/>
  <c r="N160" i="9"/>
  <c r="N120" i="9"/>
  <c r="N138" i="9"/>
  <c r="N159" i="9"/>
  <c r="N131" i="9"/>
  <c r="D327" i="9"/>
  <c r="D339" i="9" s="1"/>
  <c r="D47" i="9"/>
  <c r="D180" i="9"/>
  <c r="E241" i="9"/>
  <c r="AD190" i="9"/>
  <c r="AD191" i="9" s="1"/>
  <c r="AD195" i="9"/>
  <c r="AD196" i="9" s="1"/>
  <c r="R287" i="9"/>
  <c r="R303" i="9"/>
  <c r="R206" i="9"/>
  <c r="R222" i="9" s="1"/>
  <c r="R208" i="9"/>
  <c r="R224" i="9" s="1"/>
  <c r="R209" i="9"/>
  <c r="R221" i="9" s="1"/>
  <c r="R311" i="9"/>
  <c r="R302" i="9"/>
  <c r="R286" i="9"/>
  <c r="R211" i="9"/>
  <c r="R312" i="9"/>
  <c r="R274" i="9"/>
  <c r="R266" i="9"/>
  <c r="R220" i="9"/>
  <c r="R215" i="9"/>
  <c r="R305" i="9"/>
  <c r="R293" i="9"/>
  <c r="R216" i="9"/>
  <c r="R273" i="9"/>
  <c r="R217" i="9"/>
  <c r="R285" i="9"/>
  <c r="R218" i="9"/>
  <c r="R264" i="9"/>
  <c r="R267" i="9"/>
  <c r="R294" i="9"/>
  <c r="R297" i="9" s="1"/>
  <c r="R213" i="9"/>
  <c r="R225" i="9" s="1"/>
  <c r="R207" i="9"/>
  <c r="R223" i="9" s="1"/>
  <c r="R219" i="9"/>
  <c r="R214" i="9"/>
  <c r="R284" i="9"/>
  <c r="R314" i="9"/>
  <c r="R316" i="9" s="1"/>
  <c r="R275" i="9"/>
  <c r="R278" i="9" s="1"/>
  <c r="C390" i="9"/>
  <c r="E196" i="9"/>
  <c r="H17" i="13"/>
  <c r="J17" i="13"/>
  <c r="F17" i="13"/>
  <c r="R194" i="9"/>
  <c r="R193" i="9"/>
  <c r="R195" i="9" s="1"/>
  <c r="R190" i="9"/>
  <c r="R191" i="9" s="1"/>
  <c r="C388" i="9"/>
  <c r="R96" i="9"/>
  <c r="B439" i="9"/>
  <c r="B414" i="9"/>
  <c r="B431" i="9"/>
  <c r="B413" i="9"/>
  <c r="B442" i="9"/>
  <c r="B440" i="9"/>
  <c r="B441" i="9"/>
  <c r="B420" i="9"/>
  <c r="B422" i="9"/>
  <c r="B411" i="9"/>
  <c r="B459" i="9"/>
  <c r="B432" i="9"/>
  <c r="B450" i="9"/>
  <c r="B460" i="9"/>
  <c r="B433" i="9"/>
  <c r="B423" i="9"/>
  <c r="B412" i="9"/>
  <c r="B421" i="9"/>
  <c r="B458" i="9"/>
  <c r="B452" i="9"/>
  <c r="B430" i="9"/>
  <c r="B434" i="9" s="1"/>
  <c r="B461" i="9"/>
  <c r="B451" i="9"/>
  <c r="B365" i="9"/>
  <c r="B366" i="9"/>
  <c r="O195" i="9"/>
  <c r="O196" i="9" s="1"/>
  <c r="O190" i="9"/>
  <c r="O191" i="9" s="1"/>
  <c r="V340" i="9"/>
  <c r="V341" i="9"/>
  <c r="AB100" i="9"/>
  <c r="N147" i="9"/>
  <c r="N151" i="9" s="1"/>
  <c r="N140" i="9"/>
  <c r="N143" i="9" s="1"/>
  <c r="J96" i="9"/>
  <c r="K268" i="9"/>
  <c r="G59" i="9"/>
  <c r="G58" i="9" s="1"/>
  <c r="G55" i="9"/>
  <c r="G54" i="9" s="1"/>
  <c r="G57" i="9"/>
  <c r="G56" i="9" s="1"/>
  <c r="G53" i="9"/>
  <c r="G52" i="9" s="1"/>
  <c r="Q215" i="9"/>
  <c r="Q216" i="9"/>
  <c r="Q275" i="9"/>
  <c r="Q278" i="9" s="1"/>
  <c r="Q266" i="9"/>
  <c r="Q276" i="9"/>
  <c r="Q274" i="9"/>
  <c r="Q311" i="9"/>
  <c r="Q295" i="9"/>
  <c r="Q285" i="9"/>
  <c r="Q313" i="9"/>
  <c r="Q293" i="9"/>
  <c r="Q286" i="9"/>
  <c r="Q284" i="9"/>
  <c r="Q294" i="9"/>
  <c r="Q304" i="9"/>
  <c r="Q312" i="9"/>
  <c r="Q265" i="9"/>
  <c r="Q305" i="9"/>
  <c r="Q273" i="9"/>
  <c r="Q303" i="9"/>
  <c r="Q302" i="9"/>
  <c r="Q264" i="9"/>
  <c r="Q314" i="9"/>
  <c r="Q283" i="9"/>
  <c r="K207" i="9"/>
  <c r="K223" i="9" s="1"/>
  <c r="K220" i="9"/>
  <c r="K216" i="9"/>
  <c r="K228" i="9" s="1"/>
  <c r="K311" i="9"/>
  <c r="K315" i="9" s="1"/>
  <c r="K208" i="9"/>
  <c r="K224" i="9" s="1"/>
  <c r="K274" i="9"/>
  <c r="K304" i="9"/>
  <c r="K211" i="9"/>
  <c r="K226" i="9"/>
  <c r="K277" i="9"/>
  <c r="I206" i="9"/>
  <c r="I208" i="9"/>
  <c r="I314" i="9"/>
  <c r="I265" i="9"/>
  <c r="I275" i="9"/>
  <c r="I210" i="9"/>
  <c r="I311" i="9"/>
  <c r="I302" i="9"/>
  <c r="K193" i="9"/>
  <c r="K195" i="9" s="1"/>
  <c r="K196" i="9" s="1"/>
  <c r="AA199" i="9"/>
  <c r="X192" i="9"/>
  <c r="Q194" i="9"/>
  <c r="Q193" i="9"/>
  <c r="Y461" i="9"/>
  <c r="Y439" i="9"/>
  <c r="Y421" i="9"/>
  <c r="AF193" i="9"/>
  <c r="AF195" i="9" s="1"/>
  <c r="AF196" i="9" s="1"/>
  <c r="AB193" i="9"/>
  <c r="AB195" i="9" s="1"/>
  <c r="AB194" i="9"/>
  <c r="AE160" i="9"/>
  <c r="AE121" i="9"/>
  <c r="AE149" i="9"/>
  <c r="AE168" i="9"/>
  <c r="AE138" i="9"/>
  <c r="AE139" i="9"/>
  <c r="AE129" i="9"/>
  <c r="AE158" i="9"/>
  <c r="AE166" i="9"/>
  <c r="AE159" i="9"/>
  <c r="AE162" i="9" s="1"/>
  <c r="AE131" i="9"/>
  <c r="AE130" i="9"/>
  <c r="AE133" i="9" s="1"/>
  <c r="AE148" i="9"/>
  <c r="AE140" i="9"/>
  <c r="AE167" i="9"/>
  <c r="AE128" i="9"/>
  <c r="AE150" i="9"/>
  <c r="U19" i="9"/>
  <c r="U20" i="9"/>
  <c r="U55" i="9"/>
  <c r="U54" i="9" s="1"/>
  <c r="U57" i="9"/>
  <c r="U56" i="9" s="1"/>
  <c r="U59" i="9"/>
  <c r="U58" i="9" s="1"/>
  <c r="E190" i="9"/>
  <c r="E191" i="9" s="1"/>
  <c r="X140" i="9"/>
  <c r="X160" i="9"/>
  <c r="X122" i="9"/>
  <c r="T147" i="9"/>
  <c r="T62" i="9"/>
  <c r="T150" i="9"/>
  <c r="T129" i="9"/>
  <c r="T166" i="9"/>
  <c r="T168" i="9"/>
  <c r="T158" i="9"/>
  <c r="T60" i="9"/>
  <c r="T119" i="9"/>
  <c r="T61" i="9"/>
  <c r="T72" i="9"/>
  <c r="T148" i="9"/>
  <c r="AE122" i="9"/>
  <c r="AD141" i="9"/>
  <c r="AD120" i="9"/>
  <c r="AD138" i="9"/>
  <c r="AD130" i="9"/>
  <c r="AD139" i="9"/>
  <c r="AD150" i="9"/>
  <c r="AD128" i="9"/>
  <c r="AD132" i="9" s="1"/>
  <c r="AD168" i="9"/>
  <c r="AD166" i="9"/>
  <c r="AD170" i="9" s="1"/>
  <c r="AD159" i="9"/>
  <c r="AD162" i="9" s="1"/>
  <c r="AD131" i="9"/>
  <c r="AD169" i="9"/>
  <c r="AD122" i="9"/>
  <c r="AD124" i="9" s="1"/>
  <c r="W43" i="9"/>
  <c r="W53" i="9"/>
  <c r="W52" i="9" s="1"/>
  <c r="X69" i="9"/>
  <c r="X148" i="9"/>
  <c r="X120" i="9"/>
  <c r="X71" i="9"/>
  <c r="X128" i="9"/>
  <c r="X147" i="9"/>
  <c r="X157" i="9"/>
  <c r="X141" i="9"/>
  <c r="S190" i="9"/>
  <c r="S191" i="9" s="1"/>
  <c r="S195" i="9"/>
  <c r="S196" i="9" s="1"/>
  <c r="AE120" i="9"/>
  <c r="AE432" i="9"/>
  <c r="AE430" i="9"/>
  <c r="AE450" i="9"/>
  <c r="AE451" i="9"/>
  <c r="AE422" i="9"/>
  <c r="AE425" i="9" s="1"/>
  <c r="AE423" i="9"/>
  <c r="AE440" i="9"/>
  <c r="AE439" i="9"/>
  <c r="AE443" i="9" s="1"/>
  <c r="AE420" i="9"/>
  <c r="AE424" i="9" s="1"/>
  <c r="AE426" i="9" s="1"/>
  <c r="AE427" i="9" s="1"/>
  <c r="AE412" i="9"/>
  <c r="AE421" i="9"/>
  <c r="AE441" i="9"/>
  <c r="AE411" i="9"/>
  <c r="AE415" i="9" s="1"/>
  <c r="AE414" i="9"/>
  <c r="U53" i="9"/>
  <c r="U52" i="9" s="1"/>
  <c r="I149" i="9"/>
  <c r="I148" i="9"/>
  <c r="I150" i="9"/>
  <c r="I140" i="9"/>
  <c r="I121" i="9"/>
  <c r="I158" i="9"/>
  <c r="I169" i="9"/>
  <c r="I138" i="9"/>
  <c r="I168" i="9"/>
  <c r="I157" i="9"/>
  <c r="I161" i="9" s="1"/>
  <c r="I139" i="9"/>
  <c r="I160" i="9"/>
  <c r="I147" i="9"/>
  <c r="I141" i="9"/>
  <c r="I120" i="9"/>
  <c r="I166" i="9"/>
  <c r="I119" i="9"/>
  <c r="I123" i="9" s="1"/>
  <c r="I129" i="9"/>
  <c r="I128" i="9"/>
  <c r="I131" i="9"/>
  <c r="I133" i="9" s="1"/>
  <c r="I122" i="9"/>
  <c r="I167" i="9"/>
  <c r="I159" i="9"/>
  <c r="X119" i="9"/>
  <c r="X123" i="9" s="1"/>
  <c r="X68" i="9"/>
  <c r="X121" i="9"/>
  <c r="X124" i="9" s="1"/>
  <c r="X70" i="9"/>
  <c r="Q133" i="9"/>
  <c r="Q83" i="9"/>
  <c r="E121" i="9"/>
  <c r="E131" i="9"/>
  <c r="E138" i="9"/>
  <c r="E158" i="9"/>
  <c r="E157" i="9"/>
  <c r="E139" i="9"/>
  <c r="E148" i="9"/>
  <c r="E130" i="9"/>
  <c r="E133" i="9" s="1"/>
  <c r="E128" i="9"/>
  <c r="E160" i="9"/>
  <c r="E150" i="9"/>
  <c r="E140" i="9"/>
  <c r="E120" i="9"/>
  <c r="AD152" i="9"/>
  <c r="AD123" i="9"/>
  <c r="AE433" i="9"/>
  <c r="U192" i="9"/>
  <c r="U184" i="9"/>
  <c r="S96" i="9"/>
  <c r="Y313" i="9"/>
  <c r="B22" i="9"/>
  <c r="B120" i="9"/>
  <c r="B129" i="9"/>
  <c r="B168" i="9"/>
  <c r="B122" i="9"/>
  <c r="B159" i="9"/>
  <c r="B131" i="9"/>
  <c r="B149" i="9"/>
  <c r="B141" i="9"/>
  <c r="B167" i="9"/>
  <c r="B121" i="9"/>
  <c r="B157" i="9"/>
  <c r="B166" i="9"/>
  <c r="B23" i="9"/>
  <c r="B140" i="9"/>
  <c r="B147" i="9"/>
  <c r="B139" i="9"/>
  <c r="B150" i="9"/>
  <c r="B148" i="9"/>
  <c r="B160" i="9"/>
  <c r="B119" i="9"/>
  <c r="Q73" i="9"/>
  <c r="Q159" i="9"/>
  <c r="Q162" i="9" s="1"/>
  <c r="Q129" i="9"/>
  <c r="Q132" i="9" s="1"/>
  <c r="Q138" i="9"/>
  <c r="Q142" i="9" s="1"/>
  <c r="Q144" i="9" s="1"/>
  <c r="Q145" i="9" s="1"/>
  <c r="L131" i="9"/>
  <c r="L141" i="9"/>
  <c r="L150" i="9"/>
  <c r="L130" i="9"/>
  <c r="L139" i="9"/>
  <c r="L157" i="9"/>
  <c r="L119" i="9"/>
  <c r="L138" i="9"/>
  <c r="V96" i="9"/>
  <c r="K120" i="9"/>
  <c r="K150" i="9"/>
  <c r="K157" i="9"/>
  <c r="K166" i="9"/>
  <c r="K159" i="9"/>
  <c r="K139" i="9"/>
  <c r="K169" i="9"/>
  <c r="K119" i="9"/>
  <c r="K158" i="9"/>
  <c r="K141" i="9"/>
  <c r="K148" i="9"/>
  <c r="K147" i="9"/>
  <c r="K151" i="9" s="1"/>
  <c r="Z149" i="9"/>
  <c r="K167" i="9"/>
  <c r="K128" i="9"/>
  <c r="K149" i="9"/>
  <c r="L121" i="9"/>
  <c r="B169" i="9"/>
  <c r="M451" i="9"/>
  <c r="M454" i="9" s="1"/>
  <c r="M414" i="9"/>
  <c r="M416" i="9" s="1"/>
  <c r="M421" i="9"/>
  <c r="M452" i="9"/>
  <c r="M441" i="9"/>
  <c r="G20" i="9"/>
  <c r="G19" i="9"/>
  <c r="AB187" i="9"/>
  <c r="AB239" i="9"/>
  <c r="AB240" i="9" s="1"/>
  <c r="T187" i="9"/>
  <c r="T239" i="9"/>
  <c r="T240" i="9" s="1"/>
  <c r="L239" i="9"/>
  <c r="L240" i="9" s="1"/>
  <c r="L184" i="9"/>
  <c r="L187" i="9"/>
  <c r="D334" i="9"/>
  <c r="D336" i="9"/>
  <c r="D386" i="9"/>
  <c r="D387" i="9" s="1"/>
  <c r="H39" i="13"/>
  <c r="J39" i="13"/>
  <c r="H34" i="13"/>
  <c r="F34" i="13"/>
  <c r="C44" i="13"/>
  <c r="C45" i="13"/>
  <c r="C42" i="13"/>
  <c r="F16" i="13"/>
  <c r="J16" i="13"/>
  <c r="H16" i="13"/>
  <c r="C43" i="13"/>
  <c r="D22" i="9"/>
  <c r="D23" i="9"/>
  <c r="H275" i="9"/>
  <c r="H276" i="9"/>
  <c r="H219" i="9"/>
  <c r="H214" i="9"/>
  <c r="H208" i="9"/>
  <c r="H283" i="9"/>
  <c r="H211" i="9"/>
  <c r="H209" i="9"/>
  <c r="K348" i="9"/>
  <c r="K361" i="9"/>
  <c r="K363" i="9"/>
  <c r="Y129" i="9"/>
  <c r="AA304" i="9"/>
  <c r="AA276" i="9"/>
  <c r="R20" i="9"/>
  <c r="C264" i="9"/>
  <c r="C268" i="9" s="1"/>
  <c r="C206" i="9"/>
  <c r="C265" i="9"/>
  <c r="C214" i="9"/>
  <c r="C267" i="9"/>
  <c r="C276" i="9"/>
  <c r="C218" i="9"/>
  <c r="C303" i="9"/>
  <c r="C208" i="9"/>
  <c r="C286" i="9"/>
  <c r="C295" i="9"/>
  <c r="C294" i="9"/>
  <c r="C302" i="9"/>
  <c r="C311" i="9"/>
  <c r="C315" i="9" s="1"/>
  <c r="C219" i="9"/>
  <c r="C312" i="9"/>
  <c r="C212" i="9"/>
  <c r="C292" i="9"/>
  <c r="C284" i="9"/>
  <c r="C215" i="9"/>
  <c r="C314" i="9"/>
  <c r="C285" i="9"/>
  <c r="C288" i="9" s="1"/>
  <c r="C313" i="9"/>
  <c r="C220" i="9"/>
  <c r="C209" i="9"/>
  <c r="C304" i="9"/>
  <c r="C210" i="9"/>
  <c r="C305" i="9"/>
  <c r="C274" i="9"/>
  <c r="C205" i="9"/>
  <c r="C221" i="9" s="1"/>
  <c r="C213" i="9"/>
  <c r="C217" i="9"/>
  <c r="C207" i="9"/>
  <c r="C211" i="9"/>
  <c r="C216" i="9"/>
  <c r="C283" i="9"/>
  <c r="C287" i="9" s="1"/>
  <c r="AA293" i="9"/>
  <c r="AA273" i="9"/>
  <c r="E19" i="9"/>
  <c r="E20" i="9"/>
  <c r="H85" i="9"/>
  <c r="I423" i="9"/>
  <c r="I451" i="9"/>
  <c r="I23" i="9"/>
  <c r="I460" i="9"/>
  <c r="I413" i="9"/>
  <c r="I416" i="9" s="1"/>
  <c r="I22" i="9"/>
  <c r="I421" i="9"/>
  <c r="I461" i="9"/>
  <c r="I420" i="9"/>
  <c r="I424" i="9" s="1"/>
  <c r="I450" i="9"/>
  <c r="I453" i="9" s="1"/>
  <c r="I442" i="9"/>
  <c r="I452" i="9"/>
  <c r="I432" i="9"/>
  <c r="I435" i="9" s="1"/>
  <c r="Y194" i="9"/>
  <c r="Y193" i="9"/>
  <c r="F55" i="9"/>
  <c r="F54" i="9" s="1"/>
  <c r="F66" i="9" s="1"/>
  <c r="F59" i="9"/>
  <c r="F58" i="9" s="1"/>
  <c r="F72" i="9" s="1"/>
  <c r="R441" i="9"/>
  <c r="R139" i="9"/>
  <c r="R411" i="9"/>
  <c r="R122" i="9"/>
  <c r="K43" i="9"/>
  <c r="K57" i="9"/>
  <c r="K55" i="9"/>
  <c r="P19" i="9"/>
  <c r="P20" i="9"/>
  <c r="AF337" i="9"/>
  <c r="AF338" i="9" s="1"/>
  <c r="AF342" i="9"/>
  <c r="AF343" i="9" s="1"/>
  <c r="AF189" i="9"/>
  <c r="AF202" i="9"/>
  <c r="AF201" i="9" s="1"/>
  <c r="AF198" i="9"/>
  <c r="AF188" i="9"/>
  <c r="AF204" i="9"/>
  <c r="AF218" i="9" s="1"/>
  <c r="AF200" i="9"/>
  <c r="AD43" i="9"/>
  <c r="AD57" i="9"/>
  <c r="AD56" i="9" s="1"/>
  <c r="AD68" i="9" s="1"/>
  <c r="O20" i="9"/>
  <c r="N294" i="9"/>
  <c r="N292" i="9"/>
  <c r="AF388" i="9"/>
  <c r="AF241" i="9"/>
  <c r="AF243" i="9"/>
  <c r="AF247" i="9" s="1"/>
  <c r="AE42" i="9"/>
  <c r="AE94" i="9"/>
  <c r="AE95" i="9" s="1"/>
  <c r="AE44" i="9"/>
  <c r="R140" i="9"/>
  <c r="R143" i="9" s="1"/>
  <c r="R157" i="9"/>
  <c r="R169" i="9"/>
  <c r="R168" i="9"/>
  <c r="R159" i="9"/>
  <c r="R162" i="9" s="1"/>
  <c r="R160" i="9"/>
  <c r="R130" i="9"/>
  <c r="R119" i="9"/>
  <c r="R128" i="9"/>
  <c r="R138" i="9"/>
  <c r="R148" i="9"/>
  <c r="R141" i="9"/>
  <c r="R149" i="9"/>
  <c r="R120" i="9"/>
  <c r="R121" i="9"/>
  <c r="R131" i="9"/>
  <c r="R167" i="9"/>
  <c r="L342" i="9"/>
  <c r="L343" i="9" s="1"/>
  <c r="L337" i="9"/>
  <c r="L338" i="9" s="1"/>
  <c r="R42" i="9"/>
  <c r="R44" i="9"/>
  <c r="O38" i="9"/>
  <c r="O39" i="9" s="1"/>
  <c r="G328" i="9"/>
  <c r="G330" i="9" s="1"/>
  <c r="G181" i="9"/>
  <c r="G183" i="9" s="1"/>
  <c r="G184" i="9" s="1"/>
  <c r="E335" i="9"/>
  <c r="E351" i="9"/>
  <c r="E350" i="9" s="1"/>
  <c r="E347" i="9"/>
  <c r="E346" i="9" s="1"/>
  <c r="E42" i="9"/>
  <c r="J57" i="9"/>
  <c r="J56" i="9" s="1"/>
  <c r="J53" i="9"/>
  <c r="J52" i="9" s="1"/>
  <c r="J59" i="9"/>
  <c r="J58" i="9" s="1"/>
  <c r="X43" i="9"/>
  <c r="X59" i="9"/>
  <c r="S55" i="9"/>
  <c r="S43" i="9"/>
  <c r="S59" i="9"/>
  <c r="S57" i="9"/>
  <c r="S53" i="9"/>
  <c r="P42" i="9"/>
  <c r="P44" i="9"/>
  <c r="P94" i="9"/>
  <c r="P95" i="9" s="1"/>
  <c r="M36" i="9"/>
  <c r="M38" i="9" s="1"/>
  <c r="M39" i="9" s="1"/>
  <c r="M181" i="9"/>
  <c r="M183" i="9" s="1"/>
  <c r="M184" i="9" s="1"/>
  <c r="F188" i="9"/>
  <c r="F189" i="9"/>
  <c r="F202" i="9"/>
  <c r="F198" i="9"/>
  <c r="F204" i="9"/>
  <c r="F96" i="9"/>
  <c r="E98" i="9"/>
  <c r="E104" i="9" s="1"/>
  <c r="E100" i="9"/>
  <c r="E106" i="9" s="1"/>
  <c r="AC349" i="9"/>
  <c r="AC348" i="9" s="1"/>
  <c r="AC347" i="9"/>
  <c r="AC346" i="9" s="1"/>
  <c r="S335" i="9"/>
  <c r="S351" i="9"/>
  <c r="S347" i="9"/>
  <c r="G388" i="9"/>
  <c r="AF351" i="9"/>
  <c r="AF21" i="9"/>
  <c r="AF311" i="9" s="1"/>
  <c r="AF39" i="9"/>
  <c r="AF347" i="9"/>
  <c r="AF349" i="9"/>
  <c r="AF18" i="9"/>
  <c r="AC188" i="9"/>
  <c r="AC200" i="9"/>
  <c r="AC199" i="9" s="1"/>
  <c r="AC189" i="9"/>
  <c r="AC204" i="9"/>
  <c r="AC203" i="9" s="1"/>
  <c r="AC198" i="9"/>
  <c r="AC197" i="9" s="1"/>
  <c r="AC94" i="9"/>
  <c r="AC95" i="9" s="1"/>
  <c r="AC44" i="9"/>
  <c r="O21" i="9"/>
  <c r="O198" i="9"/>
  <c r="O197" i="9" s="1"/>
  <c r="O202" i="9"/>
  <c r="O201" i="9" s="1"/>
  <c r="O204" i="9"/>
  <c r="O203" i="9" s="1"/>
  <c r="O200" i="9"/>
  <c r="O199" i="9" s="1"/>
  <c r="K96" i="9"/>
  <c r="H390" i="9"/>
  <c r="H388" i="9"/>
  <c r="G241" i="9"/>
  <c r="F21" i="9"/>
  <c r="F122" i="9" s="1"/>
  <c r="J340" i="9"/>
  <c r="J341" i="9"/>
  <c r="AD345" i="9"/>
  <c r="AD344" i="9" s="1"/>
  <c r="AD347" i="9"/>
  <c r="AD346" i="9" s="1"/>
  <c r="AD349" i="9"/>
  <c r="AD348" i="9" s="1"/>
  <c r="AA18" i="9"/>
  <c r="AA202" i="9"/>
  <c r="AA204" i="9"/>
  <c r="Z331" i="9"/>
  <c r="Z351" i="9"/>
  <c r="Z350" i="9" s="1"/>
  <c r="Z349" i="9"/>
  <c r="Z348" i="9" s="1"/>
  <c r="Y347" i="9"/>
  <c r="Y345" i="9"/>
  <c r="Y344" i="9" s="1"/>
  <c r="T388" i="9"/>
  <c r="Q388" i="9"/>
  <c r="Q392" i="9"/>
  <c r="Q189" i="9"/>
  <c r="Q202" i="9"/>
  <c r="Q201" i="9" s="1"/>
  <c r="Q213" i="9" s="1"/>
  <c r="O183" i="9"/>
  <c r="O184" i="9" s="1"/>
  <c r="N388" i="9"/>
  <c r="G44" i="9"/>
  <c r="G94" i="9"/>
  <c r="G95" i="9" s="1"/>
  <c r="D43" i="9"/>
  <c r="AB327" i="9"/>
  <c r="AB47" i="9"/>
  <c r="U327" i="9"/>
  <c r="U339" i="9" s="1"/>
  <c r="U47" i="9"/>
  <c r="H327" i="9"/>
  <c r="H47" i="9"/>
  <c r="F27" i="13"/>
  <c r="H27" i="13"/>
  <c r="J27" i="13"/>
  <c r="Y42" i="9"/>
  <c r="Y44" i="9"/>
  <c r="X345" i="9"/>
  <c r="X347" i="9"/>
  <c r="X351" i="9"/>
  <c r="V18" i="9"/>
  <c r="V39" i="9"/>
  <c r="V345" i="9"/>
  <c r="V344" i="9" s="1"/>
  <c r="V347" i="9"/>
  <c r="V346" i="9" s="1"/>
  <c r="S388" i="9"/>
  <c r="O188" i="9"/>
  <c r="O189" i="9"/>
  <c r="J36" i="9"/>
  <c r="J38" i="9" s="1"/>
  <c r="J39" i="9" s="1"/>
  <c r="J181" i="9"/>
  <c r="J183" i="9" s="1"/>
  <c r="J328" i="9"/>
  <c r="J330" i="9" s="1"/>
  <c r="J331" i="9" s="1"/>
  <c r="G188" i="9"/>
  <c r="G189" i="9"/>
  <c r="AE334" i="9"/>
  <c r="AE386" i="9"/>
  <c r="AE387" i="9" s="1"/>
  <c r="AE336" i="9"/>
  <c r="W386" i="9"/>
  <c r="W387" i="9" s="1"/>
  <c r="W336" i="9"/>
  <c r="W334" i="9"/>
  <c r="W331" i="9"/>
  <c r="O336" i="9"/>
  <c r="O334" i="9"/>
  <c r="AA327" i="9"/>
  <c r="AA47" i="9"/>
  <c r="Z388" i="9"/>
  <c r="Y388" i="9"/>
  <c r="Y18" i="9"/>
  <c r="Y364" i="9" s="1"/>
  <c r="Y202" i="9"/>
  <c r="Y198" i="9"/>
  <c r="Y197" i="9" s="1"/>
  <c r="Y207" i="9" s="1"/>
  <c r="X189" i="9"/>
  <c r="X188" i="9"/>
  <c r="V388" i="9"/>
  <c r="O388" i="9"/>
  <c r="L181" i="9"/>
  <c r="L183" i="9" s="1"/>
  <c r="L328" i="9"/>
  <c r="L330" i="9" s="1"/>
  <c r="L331" i="9" s="1"/>
  <c r="T30" i="9"/>
  <c r="M29" i="13" s="1"/>
  <c r="AD239" i="9"/>
  <c r="AD240" i="9" s="1"/>
  <c r="AD187" i="9"/>
  <c r="V187" i="9"/>
  <c r="V239" i="9"/>
  <c r="V240" i="9" s="1"/>
  <c r="N187" i="9"/>
  <c r="N239" i="9"/>
  <c r="N240" i="9" s="1"/>
  <c r="F386" i="9"/>
  <c r="F387" i="9" s="1"/>
  <c r="F336" i="9"/>
  <c r="F334" i="9"/>
  <c r="Z341" i="9"/>
  <c r="Z340" i="9"/>
  <c r="T55" i="9"/>
  <c r="N342" i="9"/>
  <c r="N343" i="9" s="1"/>
  <c r="N337" i="9"/>
  <c r="N338" i="9" s="1"/>
  <c r="AF42" i="9"/>
  <c r="AF94" i="9"/>
  <c r="AF95" i="9" s="1"/>
  <c r="AF44" i="9"/>
  <c r="V328" i="9"/>
  <c r="V181" i="9"/>
  <c r="V183" i="9" s="1"/>
  <c r="V184" i="9" s="1"/>
  <c r="R241" i="9"/>
  <c r="P36" i="9"/>
  <c r="P38" i="9" s="1"/>
  <c r="P39" i="9" s="1"/>
  <c r="P181" i="9"/>
  <c r="P183" i="9" s="1"/>
  <c r="P328" i="9"/>
  <c r="P330" i="9" s="1"/>
  <c r="J241" i="9"/>
  <c r="G38" i="9"/>
  <c r="G39" i="9" s="1"/>
  <c r="AC241" i="9"/>
  <c r="U188" i="9"/>
  <c r="U202" i="9"/>
  <c r="U201" i="9" s="1"/>
  <c r="M187" i="9"/>
  <c r="M239" i="9"/>
  <c r="M240" i="9" s="1"/>
  <c r="U386" i="9"/>
  <c r="U387" i="9" s="1"/>
  <c r="U334" i="9"/>
  <c r="M334" i="9"/>
  <c r="M386" i="9"/>
  <c r="M387" i="9" s="1"/>
  <c r="F33" i="13"/>
  <c r="H33" i="13"/>
  <c r="J33" i="13"/>
  <c r="H28" i="13"/>
  <c r="J28" i="13"/>
  <c r="F28" i="13"/>
  <c r="W96" i="9"/>
  <c r="N42" i="9"/>
  <c r="N44" i="9"/>
  <c r="N94" i="9"/>
  <c r="N95" i="9" s="1"/>
  <c r="K388" i="9"/>
  <c r="K392" i="9"/>
  <c r="I45" i="9"/>
  <c r="I46" i="9" s="1"/>
  <c r="I50" i="9"/>
  <c r="I51" i="9" s="1"/>
  <c r="Q327" i="9"/>
  <c r="Q47" i="9"/>
  <c r="O48" i="9"/>
  <c r="O49" i="9"/>
  <c r="H96" i="9"/>
  <c r="AD327" i="9"/>
  <c r="AD339" i="9" s="1"/>
  <c r="AD47" i="9"/>
  <c r="P327" i="9"/>
  <c r="P180" i="9"/>
  <c r="P47" i="9"/>
  <c r="J180" i="9"/>
  <c r="J47" i="9"/>
  <c r="V330" i="9"/>
  <c r="V331" i="9" s="1"/>
  <c r="O42" i="9"/>
  <c r="O94" i="9"/>
  <c r="O95" i="9" s="1"/>
  <c r="O44" i="9"/>
  <c r="AC327" i="9"/>
  <c r="AC180" i="9"/>
  <c r="S48" i="9"/>
  <c r="S183" i="9"/>
  <c r="S184" i="9" s="1"/>
  <c r="O36" i="9"/>
  <c r="O328" i="9"/>
  <c r="O330" i="9" s="1"/>
  <c r="O331" i="9" s="1"/>
  <c r="AA57" i="9"/>
  <c r="AA56" i="9" s="1"/>
  <c r="AC351" i="9"/>
  <c r="AC350" i="9" s="1"/>
  <c r="AF30" i="9"/>
  <c r="M41" i="13" s="1"/>
  <c r="C334" i="9"/>
  <c r="C336" i="9"/>
  <c r="T327" i="9"/>
  <c r="T180" i="9"/>
  <c r="T192" i="9" s="1"/>
  <c r="G327" i="9"/>
  <c r="G47" i="9"/>
  <c r="J334" i="9"/>
  <c r="J386" i="9"/>
  <c r="J387" i="9" s="1"/>
  <c r="F327" i="9"/>
  <c r="F339" i="9" s="1"/>
  <c r="F12" i="13"/>
  <c r="H12" i="13"/>
  <c r="J12" i="13"/>
  <c r="R30" i="9"/>
  <c r="M27" i="13" s="1"/>
  <c r="F41" i="13"/>
  <c r="H41" i="13"/>
  <c r="J41" i="13"/>
  <c r="F20" i="13"/>
  <c r="H20" i="13"/>
  <c r="J20" i="13"/>
  <c r="W181" i="9"/>
  <c r="W183" i="9" s="1"/>
  <c r="W184" i="9" s="1"/>
  <c r="W36" i="9"/>
  <c r="W38" i="9" s="1"/>
  <c r="W39" i="9" s="1"/>
  <c r="N328" i="9"/>
  <c r="N330" i="9" s="1"/>
  <c r="N331" i="9" s="1"/>
  <c r="D36" i="9"/>
  <c r="D38" i="9" s="1"/>
  <c r="D39" i="9" s="1"/>
  <c r="D328" i="9"/>
  <c r="D330" i="9" s="1"/>
  <c r="D331" i="9" s="1"/>
  <c r="E47" i="9"/>
  <c r="E327" i="9"/>
  <c r="J31" i="13"/>
  <c r="J18" i="13"/>
  <c r="AB292" i="9" l="1"/>
  <c r="AB276" i="9"/>
  <c r="AB305" i="9"/>
  <c r="AB283" i="9"/>
  <c r="AB303" i="9"/>
  <c r="AB267" i="9"/>
  <c r="AB304" i="9"/>
  <c r="AB307" i="9" s="1"/>
  <c r="AB286" i="9"/>
  <c r="AB302" i="9"/>
  <c r="AB306" i="9" s="1"/>
  <c r="AB308" i="9" s="1"/>
  <c r="AB309" i="9" s="1"/>
  <c r="AB285" i="9"/>
  <c r="AB288" i="9" s="1"/>
  <c r="AB266" i="9"/>
  <c r="AB311" i="9"/>
  <c r="AB313" i="9"/>
  <c r="AB265" i="9"/>
  <c r="AB295" i="9"/>
  <c r="AB274" i="9"/>
  <c r="AB273" i="9"/>
  <c r="AB264" i="9"/>
  <c r="AB312" i="9"/>
  <c r="AB284" i="9"/>
  <c r="AB287" i="9" s="1"/>
  <c r="AB289" i="9" s="1"/>
  <c r="AB290" i="9" s="1"/>
  <c r="AB314" i="9"/>
  <c r="AB293" i="9"/>
  <c r="AB294" i="9"/>
  <c r="AB297" i="9" s="1"/>
  <c r="AB275" i="9"/>
  <c r="AB278" i="9" s="1"/>
  <c r="AD286" i="9"/>
  <c r="AD285" i="9"/>
  <c r="AD288" i="9" s="1"/>
  <c r="AD312" i="9"/>
  <c r="AD283" i="9"/>
  <c r="AD287" i="9" s="1"/>
  <c r="AD294" i="9"/>
  <c r="AD297" i="9" s="1"/>
  <c r="AD266" i="9"/>
  <c r="AD269" i="9" s="1"/>
  <c r="AD292" i="9"/>
  <c r="AD296" i="9" s="1"/>
  <c r="AD298" i="9" s="1"/>
  <c r="AD299" i="9" s="1"/>
  <c r="AD265" i="9"/>
  <c r="AD293" i="9"/>
  <c r="AD284" i="9"/>
  <c r="AD276" i="9"/>
  <c r="AD313" i="9"/>
  <c r="AD267" i="9"/>
  <c r="AD305" i="9"/>
  <c r="AD304" i="9"/>
  <c r="AD307" i="9" s="1"/>
  <c r="AD314" i="9"/>
  <c r="AD316" i="9" s="1"/>
  <c r="AD264" i="9"/>
  <c r="AD303" i="9"/>
  <c r="AD275" i="9"/>
  <c r="AD311" i="9"/>
  <c r="AD295" i="9"/>
  <c r="AD274" i="9"/>
  <c r="AD302" i="9"/>
  <c r="AD306" i="9" s="1"/>
  <c r="AD308" i="9" s="1"/>
  <c r="AD309" i="9" s="1"/>
  <c r="AD273" i="9"/>
  <c r="AD277" i="9" s="1"/>
  <c r="AB159" i="9"/>
  <c r="AB162" i="9" s="1"/>
  <c r="AB129" i="9"/>
  <c r="AB130" i="9"/>
  <c r="AB133" i="9" s="1"/>
  <c r="AB70" i="9"/>
  <c r="AB148" i="9"/>
  <c r="AB149" i="9"/>
  <c r="AB152" i="9" s="1"/>
  <c r="AB68" i="9"/>
  <c r="AB167" i="9"/>
  <c r="AB168" i="9"/>
  <c r="AB171" i="9" s="1"/>
  <c r="AB119" i="9"/>
  <c r="AB122" i="9"/>
  <c r="AB157" i="9"/>
  <c r="AB161" i="9" s="1"/>
  <c r="AB163" i="9" s="1"/>
  <c r="AB164" i="9" s="1"/>
  <c r="AB160" i="9"/>
  <c r="AB128" i="9"/>
  <c r="AB131" i="9"/>
  <c r="AB150" i="9"/>
  <c r="AB139" i="9"/>
  <c r="AB140" i="9"/>
  <c r="AB158" i="9"/>
  <c r="AB141" i="9"/>
  <c r="AB143" i="9" s="1"/>
  <c r="AB147" i="9"/>
  <c r="AB166" i="9"/>
  <c r="AB71" i="9"/>
  <c r="AB169" i="9"/>
  <c r="AB120" i="9"/>
  <c r="AB121" i="9"/>
  <c r="AB138" i="9"/>
  <c r="AB65" i="9"/>
  <c r="Q85" i="9"/>
  <c r="X458" i="9"/>
  <c r="X462" i="9" s="1"/>
  <c r="X464" i="9" s="1"/>
  <c r="X465" i="9" s="1"/>
  <c r="X439" i="9"/>
  <c r="X443" i="9" s="1"/>
  <c r="X445" i="9" s="1"/>
  <c r="X446" i="9" s="1"/>
  <c r="X420" i="9"/>
  <c r="X414" i="9"/>
  <c r="X423" i="9"/>
  <c r="X452" i="9"/>
  <c r="X422" i="9"/>
  <c r="X425" i="9" s="1"/>
  <c r="X433" i="9"/>
  <c r="X361" i="9"/>
  <c r="X363" i="9"/>
  <c r="X413" i="9"/>
  <c r="X416" i="9" s="1"/>
  <c r="X412" i="9"/>
  <c r="X459" i="9"/>
  <c r="X461" i="9"/>
  <c r="X431" i="9"/>
  <c r="X432" i="9"/>
  <c r="X435" i="9" s="1"/>
  <c r="X451" i="9"/>
  <c r="X454" i="9" s="1"/>
  <c r="X430" i="9"/>
  <c r="X434" i="9" s="1"/>
  <c r="X411" i="9"/>
  <c r="X415" i="9" s="1"/>
  <c r="X417" i="9" s="1"/>
  <c r="X418" i="9" s="1"/>
  <c r="X421" i="9"/>
  <c r="X460" i="9"/>
  <c r="X463" i="9" s="1"/>
  <c r="X440" i="9"/>
  <c r="X449" i="9"/>
  <c r="X450" i="9"/>
  <c r="X442" i="9"/>
  <c r="X441" i="9"/>
  <c r="X444" i="9" s="1"/>
  <c r="X400" i="9"/>
  <c r="X362" i="9"/>
  <c r="X360" i="9"/>
  <c r="AA131" i="9"/>
  <c r="AA121" i="9"/>
  <c r="AA119" i="9"/>
  <c r="AA148" i="9"/>
  <c r="AA159" i="9"/>
  <c r="AA129" i="9"/>
  <c r="AA141" i="9"/>
  <c r="AA140" i="9"/>
  <c r="AA122" i="9"/>
  <c r="AA167" i="9"/>
  <c r="AA158" i="9"/>
  <c r="AA130" i="9"/>
  <c r="AA133" i="9" s="1"/>
  <c r="AA168" i="9"/>
  <c r="AA149" i="9"/>
  <c r="AA120" i="9"/>
  <c r="AA68" i="9"/>
  <c r="AA150" i="9"/>
  <c r="AA166" i="9"/>
  <c r="AA170" i="9" s="1"/>
  <c r="AA147" i="9"/>
  <c r="AA151" i="9" s="1"/>
  <c r="AA139" i="9"/>
  <c r="AA128" i="9"/>
  <c r="AA132" i="9" s="1"/>
  <c r="AA157" i="9"/>
  <c r="AA161" i="9" s="1"/>
  <c r="AA160" i="9"/>
  <c r="AA162" i="9" s="1"/>
  <c r="AA69" i="9"/>
  <c r="AA169" i="9"/>
  <c r="AA171" i="9" s="1"/>
  <c r="AA172" i="9" s="1"/>
  <c r="AA173" i="9" s="1"/>
  <c r="AA138" i="9"/>
  <c r="AA142" i="9" s="1"/>
  <c r="F251" i="9"/>
  <c r="F211" i="9"/>
  <c r="F210" i="9"/>
  <c r="F212" i="9"/>
  <c r="F209" i="9"/>
  <c r="C167" i="9"/>
  <c r="C63" i="9"/>
  <c r="C121" i="9"/>
  <c r="C124" i="9" s="1"/>
  <c r="C122" i="9"/>
  <c r="C74" i="9"/>
  <c r="C150" i="9"/>
  <c r="C61" i="9"/>
  <c r="C108" i="9"/>
  <c r="C129" i="9"/>
  <c r="C73" i="9"/>
  <c r="C139" i="9"/>
  <c r="C168" i="9"/>
  <c r="C67" i="9"/>
  <c r="C147" i="9"/>
  <c r="C120" i="9"/>
  <c r="C71" i="9"/>
  <c r="C83" i="9" s="1"/>
  <c r="C119" i="9"/>
  <c r="C166" i="9"/>
  <c r="C148" i="9"/>
  <c r="C157" i="9"/>
  <c r="C149" i="9"/>
  <c r="C62" i="9"/>
  <c r="C158" i="9"/>
  <c r="C140" i="9"/>
  <c r="C159" i="9"/>
  <c r="C169" i="9"/>
  <c r="C160" i="9"/>
  <c r="C72" i="9"/>
  <c r="C128" i="9"/>
  <c r="C138" i="9"/>
  <c r="C75" i="9"/>
  <c r="C130" i="9"/>
  <c r="C141" i="9"/>
  <c r="C106" i="9"/>
  <c r="C60" i="9"/>
  <c r="C131" i="9"/>
  <c r="AE304" i="9"/>
  <c r="AE266" i="9"/>
  <c r="AE275" i="9"/>
  <c r="AE278" i="9" s="1"/>
  <c r="AE205" i="9"/>
  <c r="AE221" i="9" s="1"/>
  <c r="AE212" i="9"/>
  <c r="AE210" i="9"/>
  <c r="AE285" i="9"/>
  <c r="AE219" i="9"/>
  <c r="AE274" i="9"/>
  <c r="AE276" i="9"/>
  <c r="AE213" i="9"/>
  <c r="AE217" i="9"/>
  <c r="AE207" i="9"/>
  <c r="AE220" i="9"/>
  <c r="AE214" i="9"/>
  <c r="AE284" i="9"/>
  <c r="AE208" i="9"/>
  <c r="AE216" i="9"/>
  <c r="AE228" i="9" s="1"/>
  <c r="AE206" i="9"/>
  <c r="AE215" i="9"/>
  <c r="AE227" i="9" s="1"/>
  <c r="AE232" i="9" s="1"/>
  <c r="AE295" i="9"/>
  <c r="AE292" i="9"/>
  <c r="AE273" i="9"/>
  <c r="AE277" i="9" s="1"/>
  <c r="AE305" i="9"/>
  <c r="AE267" i="9"/>
  <c r="AE303" i="9"/>
  <c r="AE311" i="9"/>
  <c r="AE286" i="9"/>
  <c r="AE288" i="9" s="1"/>
  <c r="AE293" i="9"/>
  <c r="AE296" i="9" s="1"/>
  <c r="AE294" i="9"/>
  <c r="AE297" i="9" s="1"/>
  <c r="AE302" i="9"/>
  <c r="AE211" i="9"/>
  <c r="AE312" i="9"/>
  <c r="AE209" i="9"/>
  <c r="AE264" i="9"/>
  <c r="AE314" i="9"/>
  <c r="AE265" i="9"/>
  <c r="AE313" i="9"/>
  <c r="AE218" i="9"/>
  <c r="AE253" i="9"/>
  <c r="AE283" i="9"/>
  <c r="AC150" i="9"/>
  <c r="AC128" i="9"/>
  <c r="AC168" i="9"/>
  <c r="AC158" i="9"/>
  <c r="AC160" i="9"/>
  <c r="AC157" i="9"/>
  <c r="AC138" i="9"/>
  <c r="AC131" i="9"/>
  <c r="AC141" i="9"/>
  <c r="AC169" i="9"/>
  <c r="AC149" i="9"/>
  <c r="AC152" i="9" s="1"/>
  <c r="AC121" i="9"/>
  <c r="AC147" i="9"/>
  <c r="AC129" i="9"/>
  <c r="AC69" i="9"/>
  <c r="AC81" i="9" s="1"/>
  <c r="AC148" i="9"/>
  <c r="AC72" i="9"/>
  <c r="AC80" i="9" s="1"/>
  <c r="AC86" i="9" s="1"/>
  <c r="AC65" i="9"/>
  <c r="AC67" i="9"/>
  <c r="AC71" i="9"/>
  <c r="AC83" i="9" s="1"/>
  <c r="AC63" i="9"/>
  <c r="AC79" i="9" s="1"/>
  <c r="AC139" i="9"/>
  <c r="AC62" i="9"/>
  <c r="AC159" i="9"/>
  <c r="AC120" i="9"/>
  <c r="AC60" i="9"/>
  <c r="AC167" i="9"/>
  <c r="AC66" i="9"/>
  <c r="AC166" i="9"/>
  <c r="AC130" i="9"/>
  <c r="AC70" i="9"/>
  <c r="AC122" i="9"/>
  <c r="AC119" i="9"/>
  <c r="AC123" i="9" s="1"/>
  <c r="AC68" i="9"/>
  <c r="AC64" i="9"/>
  <c r="AC140" i="9"/>
  <c r="AC75" i="9"/>
  <c r="AC61" i="9"/>
  <c r="AC73" i="9"/>
  <c r="I369" i="9"/>
  <c r="Q335" i="9"/>
  <c r="Q347" i="9"/>
  <c r="Q346" i="9" s="1"/>
  <c r="Q349" i="9"/>
  <c r="Q348" i="9" s="1"/>
  <c r="Q345" i="9"/>
  <c r="Q344" i="9" s="1"/>
  <c r="Q351" i="9"/>
  <c r="Q350" i="9" s="1"/>
  <c r="Y23" i="9"/>
  <c r="Y22" i="9"/>
  <c r="J243" i="9"/>
  <c r="V390" i="9"/>
  <c r="V396" i="9" s="1"/>
  <c r="V404" i="9" s="1"/>
  <c r="R449" i="9"/>
  <c r="Z140" i="9"/>
  <c r="Y422" i="9"/>
  <c r="Q306" i="9"/>
  <c r="Y412" i="9"/>
  <c r="S243" i="9"/>
  <c r="S241" i="9"/>
  <c r="Z57" i="9"/>
  <c r="Z20" i="9"/>
  <c r="Z19" i="9"/>
  <c r="R341" i="9"/>
  <c r="R340" i="9"/>
  <c r="Q204" i="9"/>
  <c r="Q198" i="9"/>
  <c r="Q188" i="9"/>
  <c r="Q200" i="9"/>
  <c r="AF45" i="9"/>
  <c r="AF46" i="9" s="1"/>
  <c r="AF50" i="9"/>
  <c r="AF51" i="9" s="1"/>
  <c r="T390" i="9"/>
  <c r="Y286" i="9"/>
  <c r="Y288" i="9" s="1"/>
  <c r="T123" i="9"/>
  <c r="Y460" i="9"/>
  <c r="Y463" i="9" s="1"/>
  <c r="I224" i="9"/>
  <c r="R100" i="9"/>
  <c r="R108" i="9" s="1"/>
  <c r="W49" i="9"/>
  <c r="W48" i="9"/>
  <c r="I43" i="9"/>
  <c r="I53" i="9"/>
  <c r="I59" i="9"/>
  <c r="I55" i="9"/>
  <c r="I57" i="9"/>
  <c r="N335" i="9"/>
  <c r="N347" i="9"/>
  <c r="N346" i="9" s="1"/>
  <c r="N345" i="9"/>
  <c r="N344" i="9" s="1"/>
  <c r="N349" i="9"/>
  <c r="N348" i="9" s="1"/>
  <c r="N351" i="9"/>
  <c r="N350" i="9" s="1"/>
  <c r="AE19" i="9"/>
  <c r="AE20" i="9"/>
  <c r="I364" i="9"/>
  <c r="I372" i="9" s="1"/>
  <c r="I378" i="9" s="1"/>
  <c r="M435" i="9"/>
  <c r="R243" i="9"/>
  <c r="R422" i="9"/>
  <c r="Z158" i="9"/>
  <c r="Y304" i="9"/>
  <c r="Y307" i="9" s="1"/>
  <c r="Y413" i="9"/>
  <c r="J98" i="9"/>
  <c r="Q63" i="9"/>
  <c r="Q79" i="9" s="1"/>
  <c r="AE169" i="9"/>
  <c r="AE157" i="9"/>
  <c r="AE161" i="9" s="1"/>
  <c r="AE163" i="9" s="1"/>
  <c r="AE164" i="9" s="1"/>
  <c r="AE141" i="9"/>
  <c r="AE143" i="9" s="1"/>
  <c r="AE119" i="9"/>
  <c r="AE123" i="9" s="1"/>
  <c r="AE125" i="9" s="1"/>
  <c r="AE126" i="9" s="1"/>
  <c r="T392" i="9"/>
  <c r="R439" i="9"/>
  <c r="R443" i="9" s="1"/>
  <c r="K142" i="9"/>
  <c r="K144" i="9" s="1"/>
  <c r="K145" i="9" s="1"/>
  <c r="Y293" i="9"/>
  <c r="Y414" i="9"/>
  <c r="R98" i="9"/>
  <c r="G190" i="9"/>
  <c r="G191" i="9" s="1"/>
  <c r="Q60" i="9"/>
  <c r="Q76" i="9" s="1"/>
  <c r="AE442" i="9"/>
  <c r="AE413" i="9"/>
  <c r="AE416" i="9" s="1"/>
  <c r="AE417" i="9" s="1"/>
  <c r="AE418" i="9" s="1"/>
  <c r="AE431" i="9"/>
  <c r="AE461" i="9"/>
  <c r="AE459" i="9"/>
  <c r="AE460" i="9"/>
  <c r="AE463" i="9" s="1"/>
  <c r="AE452" i="9"/>
  <c r="AE449" i="9"/>
  <c r="AE458" i="9"/>
  <c r="I362" i="9"/>
  <c r="I374" i="9" s="1"/>
  <c r="M463" i="9"/>
  <c r="Y390" i="9"/>
  <c r="Y394" i="9" s="1"/>
  <c r="Y354" i="9"/>
  <c r="R421" i="9"/>
  <c r="Z130" i="9"/>
  <c r="Y285" i="9"/>
  <c r="E123" i="9"/>
  <c r="Y459" i="9"/>
  <c r="L49" i="9"/>
  <c r="L48" i="9"/>
  <c r="Y100" i="9"/>
  <c r="Y132" i="9"/>
  <c r="Y134" i="9" s="1"/>
  <c r="Y135" i="9" s="1"/>
  <c r="AF392" i="9"/>
  <c r="AF400" i="9" s="1"/>
  <c r="Y266" i="9"/>
  <c r="AE444" i="9"/>
  <c r="Y452" i="9"/>
  <c r="N133" i="9"/>
  <c r="V335" i="9"/>
  <c r="V349" i="9"/>
  <c r="V348" i="9" s="1"/>
  <c r="V351" i="9"/>
  <c r="V350" i="9" s="1"/>
  <c r="Y314" i="9"/>
  <c r="Y267" i="9"/>
  <c r="AE22" i="9"/>
  <c r="AE23" i="9"/>
  <c r="S200" i="9"/>
  <c r="S199" i="9" s="1"/>
  <c r="Y295" i="9"/>
  <c r="I170" i="9"/>
  <c r="Y440" i="9"/>
  <c r="Y443" i="9" s="1"/>
  <c r="R230" i="9"/>
  <c r="C49" i="9"/>
  <c r="C48" i="9"/>
  <c r="AF335" i="9"/>
  <c r="AF345" i="9"/>
  <c r="AF344" i="9" s="1"/>
  <c r="AF352" i="9" s="1"/>
  <c r="R158" i="9"/>
  <c r="R147" i="9"/>
  <c r="R151" i="9" s="1"/>
  <c r="R153" i="9" s="1"/>
  <c r="R154" i="9" s="1"/>
  <c r="R150" i="9"/>
  <c r="R152" i="9" s="1"/>
  <c r="R166" i="9"/>
  <c r="R170" i="9" s="1"/>
  <c r="R172" i="9" s="1"/>
  <c r="R173" i="9" s="1"/>
  <c r="R129" i="9"/>
  <c r="H170" i="9"/>
  <c r="H172" i="9" s="1"/>
  <c r="H173" i="9" s="1"/>
  <c r="Z141" i="9"/>
  <c r="R396" i="9"/>
  <c r="R433" i="9"/>
  <c r="R432" i="9"/>
  <c r="R435" i="9" s="1"/>
  <c r="R362" i="9"/>
  <c r="R359" i="9"/>
  <c r="R353" i="9"/>
  <c r="R360" i="9"/>
  <c r="R394" i="9"/>
  <c r="R413" i="9"/>
  <c r="R363" i="9"/>
  <c r="R356" i="9"/>
  <c r="R355" i="9"/>
  <c r="R371" i="9" s="1"/>
  <c r="R412" i="9"/>
  <c r="R451" i="9"/>
  <c r="R358" i="9"/>
  <c r="R357" i="9"/>
  <c r="R450" i="9"/>
  <c r="Y294" i="9"/>
  <c r="E162" i="9"/>
  <c r="K279" i="9"/>
  <c r="K280" i="9" s="1"/>
  <c r="B435" i="9"/>
  <c r="B436" i="9" s="1"/>
  <c r="B437" i="9" s="1"/>
  <c r="Z120" i="9"/>
  <c r="B48" i="9"/>
  <c r="B49" i="9"/>
  <c r="AB57" i="9"/>
  <c r="AB56" i="9" s="1"/>
  <c r="AB53" i="9"/>
  <c r="AB61" i="9" s="1"/>
  <c r="AB55" i="9"/>
  <c r="AB54" i="9" s="1"/>
  <c r="AB43" i="9"/>
  <c r="AB59" i="9"/>
  <c r="AB58" i="9" s="1"/>
  <c r="AB74" i="9" s="1"/>
  <c r="R458" i="9"/>
  <c r="R367" i="9"/>
  <c r="R375" i="9" s="1"/>
  <c r="H221" i="9"/>
  <c r="Z147" i="9"/>
  <c r="Y264" i="9"/>
  <c r="E132" i="9"/>
  <c r="C273" i="9"/>
  <c r="C266" i="9"/>
  <c r="C269" i="9" s="1"/>
  <c r="C293" i="9"/>
  <c r="C275" i="9"/>
  <c r="C278" i="9" s="1"/>
  <c r="Y411" i="9"/>
  <c r="Y415" i="9" s="1"/>
  <c r="I356" i="9"/>
  <c r="I368" i="9" s="1"/>
  <c r="I376" i="9" s="1"/>
  <c r="I380" i="9" s="1"/>
  <c r="B61" i="9"/>
  <c r="B77" i="9" s="1"/>
  <c r="B84" i="9" s="1"/>
  <c r="B74" i="9"/>
  <c r="B82" i="9" s="1"/>
  <c r="B63" i="9"/>
  <c r="B79" i="9" s="1"/>
  <c r="B62" i="9"/>
  <c r="B78" i="9" s="1"/>
  <c r="B85" i="9" s="1"/>
  <c r="B106" i="9"/>
  <c r="B68" i="9"/>
  <c r="B80" i="9" s="1"/>
  <c r="B86" i="9" s="1"/>
  <c r="B88" i="9" s="1"/>
  <c r="B73" i="9"/>
  <c r="B158" i="9"/>
  <c r="B130" i="9"/>
  <c r="B69" i="9"/>
  <c r="B81" i="9" s="1"/>
  <c r="B75" i="9"/>
  <c r="B83" i="9" s="1"/>
  <c r="B72" i="9"/>
  <c r="B65" i="9"/>
  <c r="B66" i="9"/>
  <c r="B64" i="9"/>
  <c r="B67" i="9"/>
  <c r="B138" i="9"/>
  <c r="B128" i="9"/>
  <c r="B132" i="9" s="1"/>
  <c r="B134" i="9" s="1"/>
  <c r="B135" i="9" s="1"/>
  <c r="R124" i="9"/>
  <c r="M444" i="9"/>
  <c r="Z129" i="9"/>
  <c r="Z132" i="9" s="1"/>
  <c r="Y276" i="9"/>
  <c r="AE445" i="9"/>
  <c r="AE446" i="9" s="1"/>
  <c r="AD70" i="9"/>
  <c r="AE171" i="9"/>
  <c r="C430" i="9"/>
  <c r="C23" i="9"/>
  <c r="C22" i="9"/>
  <c r="AC22" i="9"/>
  <c r="AC23" i="9"/>
  <c r="Z169" i="9"/>
  <c r="Z157" i="9"/>
  <c r="Z161" i="9" s="1"/>
  <c r="R420" i="9"/>
  <c r="U243" i="9"/>
  <c r="Z189" i="9"/>
  <c r="S188" i="9"/>
  <c r="Z188" i="9"/>
  <c r="R459" i="9"/>
  <c r="Z159" i="9"/>
  <c r="V98" i="9"/>
  <c r="B123" i="9"/>
  <c r="Y303" i="9"/>
  <c r="I151" i="9"/>
  <c r="T151" i="9"/>
  <c r="AE152" i="9"/>
  <c r="R268" i="9"/>
  <c r="C55" i="9"/>
  <c r="C54" i="9" s="1"/>
  <c r="C66" i="9" s="1"/>
  <c r="C78" i="9" s="1"/>
  <c r="C19" i="9"/>
  <c r="C20" i="9"/>
  <c r="K288" i="9"/>
  <c r="K289" i="9" s="1"/>
  <c r="K290" i="9" s="1"/>
  <c r="Z166" i="9"/>
  <c r="AD151" i="9"/>
  <c r="AD153" i="9" s="1"/>
  <c r="AD154" i="9" s="1"/>
  <c r="H143" i="9"/>
  <c r="C277" i="9"/>
  <c r="C279" i="9" s="1"/>
  <c r="C280" i="9" s="1"/>
  <c r="R430" i="9"/>
  <c r="J45" i="13"/>
  <c r="R442" i="9"/>
  <c r="H224" i="9"/>
  <c r="H230" i="9" s="1"/>
  <c r="Y292" i="9"/>
  <c r="Y296" i="9" s="1"/>
  <c r="Y298" i="9" s="1"/>
  <c r="Y299" i="9" s="1"/>
  <c r="AE124" i="9"/>
  <c r="F67" i="9"/>
  <c r="H314" i="9"/>
  <c r="H293" i="9"/>
  <c r="H215" i="9"/>
  <c r="H305" i="9"/>
  <c r="H313" i="9"/>
  <c r="H207" i="9"/>
  <c r="H223" i="9" s="1"/>
  <c r="H217" i="9"/>
  <c r="H253" i="9"/>
  <c r="H212" i="9"/>
  <c r="H251" i="9"/>
  <c r="H286" i="9"/>
  <c r="H265" i="9"/>
  <c r="H303" i="9"/>
  <c r="H284" i="9"/>
  <c r="H287" i="9" s="1"/>
  <c r="H289" i="9" s="1"/>
  <c r="H290" i="9" s="1"/>
  <c r="H213" i="9"/>
  <c r="H225" i="9" s="1"/>
  <c r="H264" i="9"/>
  <c r="H268" i="9" s="1"/>
  <c r="H206" i="9"/>
  <c r="H210" i="9"/>
  <c r="H292" i="9"/>
  <c r="H296" i="9" s="1"/>
  <c r="H295" i="9"/>
  <c r="H285" i="9"/>
  <c r="H288" i="9" s="1"/>
  <c r="H266" i="9"/>
  <c r="H220" i="9"/>
  <c r="H216" i="9"/>
  <c r="H228" i="9" s="1"/>
  <c r="H312" i="9"/>
  <c r="H315" i="9" s="1"/>
  <c r="H294" i="9"/>
  <c r="H205" i="9"/>
  <c r="H267" i="9"/>
  <c r="H311" i="9"/>
  <c r="H218" i="9"/>
  <c r="H304" i="9"/>
  <c r="H307" i="9" s="1"/>
  <c r="H308" i="9" s="1"/>
  <c r="H309" i="9" s="1"/>
  <c r="H302" i="9"/>
  <c r="H306" i="9" s="1"/>
  <c r="H274" i="9"/>
  <c r="H277" i="9" s="1"/>
  <c r="H273" i="9"/>
  <c r="F57" i="9"/>
  <c r="F43" i="9"/>
  <c r="F53" i="9"/>
  <c r="L128" i="9"/>
  <c r="L132" i="9" s="1"/>
  <c r="L168" i="9"/>
  <c r="L129" i="9"/>
  <c r="L148" i="9"/>
  <c r="L149" i="9"/>
  <c r="L152" i="9" s="1"/>
  <c r="L153" i="9" s="1"/>
  <c r="L154" i="9" s="1"/>
  <c r="L169" i="9"/>
  <c r="L171" i="9" s="1"/>
  <c r="L140" i="9"/>
  <c r="L143" i="9" s="1"/>
  <c r="L122" i="9"/>
  <c r="L160" i="9"/>
  <c r="L158" i="9"/>
  <c r="L147" i="9"/>
  <c r="L151" i="9" s="1"/>
  <c r="L120" i="9"/>
  <c r="L123" i="9" s="1"/>
  <c r="L125" i="9" s="1"/>
  <c r="L126" i="9" s="1"/>
  <c r="L64" i="9"/>
  <c r="L167" i="9"/>
  <c r="L102" i="9"/>
  <c r="L159" i="9"/>
  <c r="L166" i="9"/>
  <c r="E168" i="9"/>
  <c r="E149" i="9"/>
  <c r="E152" i="9" s="1"/>
  <c r="E167" i="9"/>
  <c r="E166" i="9"/>
  <c r="E141" i="9"/>
  <c r="E143" i="9" s="1"/>
  <c r="E159" i="9"/>
  <c r="E119" i="9"/>
  <c r="E129" i="9"/>
  <c r="E122" i="9"/>
  <c r="E169" i="9"/>
  <c r="E147" i="9"/>
  <c r="E151" i="9" s="1"/>
  <c r="E153" i="9" s="1"/>
  <c r="E154" i="9" s="1"/>
  <c r="C226" i="9"/>
  <c r="R414" i="9"/>
  <c r="R416" i="9" s="1"/>
  <c r="R366" i="9"/>
  <c r="R374" i="9" s="1"/>
  <c r="R379" i="9" s="1"/>
  <c r="H226" i="9"/>
  <c r="H231" i="9" s="1"/>
  <c r="M417" i="9"/>
  <c r="M418" i="9" s="1"/>
  <c r="Y274" i="9"/>
  <c r="E161" i="9"/>
  <c r="E163" i="9" s="1"/>
  <c r="E164" i="9" s="1"/>
  <c r="I243" i="9"/>
  <c r="I249" i="9" s="1"/>
  <c r="F64" i="9"/>
  <c r="E245" i="9"/>
  <c r="E251" i="9" s="1"/>
  <c r="G22" i="9"/>
  <c r="G23" i="9"/>
  <c r="AB22" i="9"/>
  <c r="AB23" i="9"/>
  <c r="AE245" i="9"/>
  <c r="AE251" i="9" s="1"/>
  <c r="C270" i="9"/>
  <c r="C271" i="9" s="1"/>
  <c r="U245" i="9"/>
  <c r="S189" i="9"/>
  <c r="Y273" i="9"/>
  <c r="AD71" i="9"/>
  <c r="F148" i="9"/>
  <c r="Q214" i="9"/>
  <c r="N152" i="9"/>
  <c r="I19" i="9"/>
  <c r="I20" i="9"/>
  <c r="H151" i="9"/>
  <c r="H153" i="9" s="1"/>
  <c r="H154" i="9" s="1"/>
  <c r="Q61" i="9"/>
  <c r="Q77" i="9" s="1"/>
  <c r="T74" i="9"/>
  <c r="T157" i="9"/>
  <c r="T161" i="9" s="1"/>
  <c r="T163" i="9" s="1"/>
  <c r="T164" i="9" s="1"/>
  <c r="T131" i="9"/>
  <c r="T69" i="9"/>
  <c r="T81" i="9" s="1"/>
  <c r="T70" i="9"/>
  <c r="T82" i="9" s="1"/>
  <c r="T139" i="9"/>
  <c r="T75" i="9"/>
  <c r="T83" i="9" s="1"/>
  <c r="T87" i="9" s="1"/>
  <c r="T140" i="9"/>
  <c r="T167" i="9"/>
  <c r="T170" i="9" s="1"/>
  <c r="T172" i="9" s="1"/>
  <c r="T173" i="9" s="1"/>
  <c r="T141" i="9"/>
  <c r="T68" i="9"/>
  <c r="T80" i="9" s="1"/>
  <c r="T86" i="9" s="1"/>
  <c r="T73" i="9"/>
  <c r="T160" i="9"/>
  <c r="T71" i="9"/>
  <c r="T122" i="9"/>
  <c r="T149" i="9"/>
  <c r="T152" i="9" s="1"/>
  <c r="T138" i="9"/>
  <c r="T159" i="9"/>
  <c r="T162" i="9" s="1"/>
  <c r="T169" i="9"/>
  <c r="T171" i="9" s="1"/>
  <c r="T120" i="9"/>
  <c r="T128" i="9"/>
  <c r="T132" i="9" s="1"/>
  <c r="T63" i="9"/>
  <c r="T121" i="9"/>
  <c r="T130" i="9"/>
  <c r="X19" i="9"/>
  <c r="X20" i="9"/>
  <c r="I316" i="9"/>
  <c r="W100" i="9"/>
  <c r="W106" i="9" s="1"/>
  <c r="Z202" i="9"/>
  <c r="Z201" i="9" s="1"/>
  <c r="Z390" i="9"/>
  <c r="R361" i="9"/>
  <c r="R373" i="9" s="1"/>
  <c r="AE454" i="9"/>
  <c r="R431" i="9"/>
  <c r="R364" i="9"/>
  <c r="R372" i="9" s="1"/>
  <c r="R378" i="9" s="1"/>
  <c r="Y265" i="9"/>
  <c r="B142" i="9"/>
  <c r="B144" i="9" s="1"/>
  <c r="B145" i="9" s="1"/>
  <c r="Y312" i="9"/>
  <c r="AE453" i="9"/>
  <c r="AE455" i="9" s="1"/>
  <c r="AE456" i="9" s="1"/>
  <c r="S430" i="9"/>
  <c r="S434" i="9" s="1"/>
  <c r="S460" i="9"/>
  <c r="S441" i="9"/>
  <c r="S421" i="9"/>
  <c r="S423" i="9"/>
  <c r="S412" i="9"/>
  <c r="S414" i="9"/>
  <c r="S452" i="9"/>
  <c r="S442" i="9"/>
  <c r="S451" i="9"/>
  <c r="S458" i="9"/>
  <c r="S439" i="9"/>
  <c r="S420" i="9"/>
  <c r="S431" i="9"/>
  <c r="S459" i="9"/>
  <c r="S432" i="9"/>
  <c r="S433" i="9"/>
  <c r="S461" i="9"/>
  <c r="S450" i="9"/>
  <c r="S440" i="9"/>
  <c r="S413" i="9"/>
  <c r="S416" i="9" s="1"/>
  <c r="S411" i="9"/>
  <c r="S415" i="9" s="1"/>
  <c r="S417" i="9" s="1"/>
  <c r="S418" i="9" s="1"/>
  <c r="S422" i="9"/>
  <c r="S425" i="9" s="1"/>
  <c r="S449" i="9"/>
  <c r="S453" i="9" s="1"/>
  <c r="S363" i="9"/>
  <c r="B192" i="9"/>
  <c r="B184" i="9"/>
  <c r="AD161" i="9"/>
  <c r="AD163" i="9" s="1"/>
  <c r="AD164" i="9" s="1"/>
  <c r="F98" i="9"/>
  <c r="F102" i="9" s="1"/>
  <c r="S202" i="9"/>
  <c r="S201" i="9" s="1"/>
  <c r="X100" i="9"/>
  <c r="R440" i="9"/>
  <c r="R423" i="9"/>
  <c r="R365" i="9"/>
  <c r="B151" i="9"/>
  <c r="Y302" i="9"/>
  <c r="Y306" i="9" s="1"/>
  <c r="AE434" i="9"/>
  <c r="AD142" i="9"/>
  <c r="AD144" i="9" s="1"/>
  <c r="AD145" i="9" s="1"/>
  <c r="K270" i="9"/>
  <c r="K271" i="9" s="1"/>
  <c r="B76" i="9"/>
  <c r="H56" i="9"/>
  <c r="H69" i="9"/>
  <c r="H81" i="9" s="1"/>
  <c r="H71" i="9"/>
  <c r="H83" i="9" s="1"/>
  <c r="I443" i="9"/>
  <c r="K20" i="9"/>
  <c r="K19" i="9"/>
  <c r="L19" i="9"/>
  <c r="L20" i="9"/>
  <c r="L53" i="9"/>
  <c r="L55" i="9"/>
  <c r="L54" i="9" s="1"/>
  <c r="L66" i="9" s="1"/>
  <c r="L59" i="9"/>
  <c r="L58" i="9" s="1"/>
  <c r="L57" i="9"/>
  <c r="X22" i="9"/>
  <c r="X23" i="9"/>
  <c r="AA390" i="9"/>
  <c r="Y316" i="9"/>
  <c r="Y305" i="9"/>
  <c r="Y450" i="9"/>
  <c r="R132" i="9"/>
  <c r="R123" i="9"/>
  <c r="C296" i="9"/>
  <c r="R354" i="9"/>
  <c r="R370" i="9" s="1"/>
  <c r="R377" i="9" s="1"/>
  <c r="L124" i="9"/>
  <c r="B143" i="9"/>
  <c r="Y284" i="9"/>
  <c r="E124" i="9"/>
  <c r="AE435" i="9"/>
  <c r="I209" i="9"/>
  <c r="I292" i="9"/>
  <c r="I274" i="9"/>
  <c r="I216" i="9"/>
  <c r="I305" i="9"/>
  <c r="I273" i="9"/>
  <c r="I277" i="9" s="1"/>
  <c r="I217" i="9"/>
  <c r="I293" i="9"/>
  <c r="I312" i="9"/>
  <c r="I315" i="9" s="1"/>
  <c r="I317" i="9" s="1"/>
  <c r="I318" i="9" s="1"/>
  <c r="I304" i="9"/>
  <c r="I307" i="9" s="1"/>
  <c r="I283" i="9"/>
  <c r="I287" i="9" s="1"/>
  <c r="I212" i="9"/>
  <c r="I220" i="9"/>
  <c r="I295" i="9"/>
  <c r="I297" i="9" s="1"/>
  <c r="I211" i="9"/>
  <c r="I285" i="9"/>
  <c r="I288" i="9" s="1"/>
  <c r="I266" i="9"/>
  <c r="I269" i="9" s="1"/>
  <c r="I276" i="9"/>
  <c r="I278" i="9" s="1"/>
  <c r="I215" i="9"/>
  <c r="I214" i="9"/>
  <c r="I205" i="9"/>
  <c r="I267" i="9"/>
  <c r="I286" i="9"/>
  <c r="I213" i="9"/>
  <c r="I207" i="9"/>
  <c r="I218" i="9"/>
  <c r="I303" i="9"/>
  <c r="I294" i="9"/>
  <c r="I313" i="9"/>
  <c r="I264" i="9"/>
  <c r="I268" i="9" s="1"/>
  <c r="I270" i="9" s="1"/>
  <c r="I271" i="9" s="1"/>
  <c r="I284" i="9"/>
  <c r="M343" i="9"/>
  <c r="I361" i="9"/>
  <c r="L22" i="9"/>
  <c r="L23" i="9"/>
  <c r="M20" i="9"/>
  <c r="M59" i="9"/>
  <c r="M58" i="9" s="1"/>
  <c r="M53" i="9"/>
  <c r="M52" i="9" s="1"/>
  <c r="M19" i="9"/>
  <c r="M57" i="9"/>
  <c r="M56" i="9" s="1"/>
  <c r="M55" i="9"/>
  <c r="M54" i="9" s="1"/>
  <c r="AB19" i="9"/>
  <c r="AB20" i="9"/>
  <c r="K217" i="9"/>
  <c r="K375" i="9"/>
  <c r="Z22" i="9"/>
  <c r="Z23" i="9"/>
  <c r="Z138" i="9"/>
  <c r="Z142" i="9" s="1"/>
  <c r="Z150" i="9"/>
  <c r="Z152" i="9" s="1"/>
  <c r="Z128" i="9"/>
  <c r="Z198" i="9"/>
  <c r="Z197" i="9" s="1"/>
  <c r="Z200" i="9"/>
  <c r="Z199" i="9" s="1"/>
  <c r="S204" i="9"/>
  <c r="S203" i="9" s="1"/>
  <c r="I425" i="9"/>
  <c r="R352" i="9"/>
  <c r="R368" i="9" s="1"/>
  <c r="Y275" i="9"/>
  <c r="X143" i="9"/>
  <c r="F130" i="9"/>
  <c r="N22" i="9"/>
  <c r="N23" i="9"/>
  <c r="K278" i="9"/>
  <c r="M337" i="9"/>
  <c r="M338" i="9" s="1"/>
  <c r="M342" i="9"/>
  <c r="Q151" i="9"/>
  <c r="Q153" i="9" s="1"/>
  <c r="Q154" i="9" s="1"/>
  <c r="Z196" i="9"/>
  <c r="M23" i="9"/>
  <c r="M22" i="9"/>
  <c r="M459" i="9"/>
  <c r="M440" i="9"/>
  <c r="M443" i="9" s="1"/>
  <c r="M430" i="9"/>
  <c r="M458" i="9"/>
  <c r="M462" i="9" s="1"/>
  <c r="M464" i="9" s="1"/>
  <c r="M465" i="9" s="1"/>
  <c r="I371" i="9"/>
  <c r="K390" i="9"/>
  <c r="R461" i="9"/>
  <c r="R463" i="9" s="1"/>
  <c r="Z168" i="9"/>
  <c r="H227" i="9"/>
  <c r="K152" i="9"/>
  <c r="K153" i="9" s="1"/>
  <c r="K154" i="9" s="1"/>
  <c r="Z160" i="9"/>
  <c r="Z162" i="9" s="1"/>
  <c r="Z163" i="9" s="1"/>
  <c r="Z164" i="9" s="1"/>
  <c r="B170" i="9"/>
  <c r="Y283" i="9"/>
  <c r="Q87" i="9"/>
  <c r="I171" i="9"/>
  <c r="Y432" i="9"/>
  <c r="R296" i="9"/>
  <c r="R298" i="9" s="1"/>
  <c r="R299" i="9" s="1"/>
  <c r="N275" i="9"/>
  <c r="N302" i="9"/>
  <c r="N283" i="9"/>
  <c r="N287" i="9" s="1"/>
  <c r="N264" i="9"/>
  <c r="N286" i="9"/>
  <c r="N274" i="9"/>
  <c r="N312" i="9"/>
  <c r="N284" i="9"/>
  <c r="N314" i="9"/>
  <c r="N267" i="9"/>
  <c r="N305" i="9"/>
  <c r="N293" i="9"/>
  <c r="N296" i="9" s="1"/>
  <c r="N295" i="9"/>
  <c r="N297" i="9" s="1"/>
  <c r="N304" i="9"/>
  <c r="N266" i="9"/>
  <c r="N269" i="9" s="1"/>
  <c r="N313" i="9"/>
  <c r="N265" i="9"/>
  <c r="N268" i="9" s="1"/>
  <c r="N270" i="9" s="1"/>
  <c r="N271" i="9" s="1"/>
  <c r="N303" i="9"/>
  <c r="N306" i="9" s="1"/>
  <c r="N276" i="9"/>
  <c r="N278" i="9" s="1"/>
  <c r="N311" i="9"/>
  <c r="N315" i="9" s="1"/>
  <c r="N273" i="9"/>
  <c r="N285" i="9"/>
  <c r="AA190" i="9"/>
  <c r="AA191" i="9" s="1"/>
  <c r="AA195" i="9"/>
  <c r="AA196" i="9" s="1"/>
  <c r="Q161" i="9"/>
  <c r="Q163" i="9" s="1"/>
  <c r="Q164" i="9" s="1"/>
  <c r="X55" i="9"/>
  <c r="AA265" i="9"/>
  <c r="AA314" i="9"/>
  <c r="AA286" i="9"/>
  <c r="AA295" i="9"/>
  <c r="AA297" i="9" s="1"/>
  <c r="AA283" i="9"/>
  <c r="AA266" i="9"/>
  <c r="AA294" i="9"/>
  <c r="AA284" i="9"/>
  <c r="AA292" i="9"/>
  <c r="AA303" i="9"/>
  <c r="AA312" i="9"/>
  <c r="AA285" i="9"/>
  <c r="AA302" i="9"/>
  <c r="AA264" i="9"/>
  <c r="AA268" i="9" s="1"/>
  <c r="AA275" i="9"/>
  <c r="AA278" i="9" s="1"/>
  <c r="AA274" i="9"/>
  <c r="AA267" i="9"/>
  <c r="AA305" i="9"/>
  <c r="AA313" i="9"/>
  <c r="AA311" i="9"/>
  <c r="AA315" i="9" s="1"/>
  <c r="Z190" i="9"/>
  <c r="Z191" i="9" s="1"/>
  <c r="AD335" i="9"/>
  <c r="AD351" i="9"/>
  <c r="AD350" i="9" s="1"/>
  <c r="P23" i="9"/>
  <c r="P22" i="9"/>
  <c r="AC74" i="9"/>
  <c r="P392" i="9"/>
  <c r="AE243" i="9"/>
  <c r="AE247" i="9" s="1"/>
  <c r="AE255" i="9" s="1"/>
  <c r="C98" i="9"/>
  <c r="C104" i="9" s="1"/>
  <c r="C112" i="9" s="1"/>
  <c r="C245" i="9"/>
  <c r="AC390" i="9"/>
  <c r="C100" i="9"/>
  <c r="C243" i="9"/>
  <c r="Z98" i="9"/>
  <c r="V100" i="9"/>
  <c r="O390" i="9"/>
  <c r="L390" i="9"/>
  <c r="O392" i="9"/>
  <c r="O400" i="9" s="1"/>
  <c r="L392" i="9"/>
  <c r="R245" i="9"/>
  <c r="AA98" i="9"/>
  <c r="AA243" i="9"/>
  <c r="X243" i="9"/>
  <c r="Z245" i="9"/>
  <c r="Q390" i="9"/>
  <c r="B243" i="9"/>
  <c r="V392" i="9"/>
  <c r="Q243" i="9"/>
  <c r="Q247" i="9" s="1"/>
  <c r="D243" i="9"/>
  <c r="U98" i="9"/>
  <c r="AB98" i="9"/>
  <c r="AB102" i="9" s="1"/>
  <c r="Q245" i="9"/>
  <c r="D245" i="9"/>
  <c r="Q98" i="9"/>
  <c r="B8" i="9"/>
  <c r="Y243" i="9"/>
  <c r="B98" i="9"/>
  <c r="B104" i="9" s="1"/>
  <c r="B392" i="9"/>
  <c r="AA392" i="9"/>
  <c r="E390" i="9"/>
  <c r="W243" i="9"/>
  <c r="W247" i="9" s="1"/>
  <c r="W255" i="9" s="1"/>
  <c r="B100" i="9"/>
  <c r="B108" i="9" s="1"/>
  <c r="R390" i="9"/>
  <c r="H245" i="9"/>
  <c r="W98" i="9"/>
  <c r="AD390" i="9"/>
  <c r="R392" i="9"/>
  <c r="R400" i="9" s="1"/>
  <c r="B390" i="9"/>
  <c r="I390" i="9"/>
  <c r="AD392" i="9"/>
  <c r="AD98" i="9"/>
  <c r="P245" i="9"/>
  <c r="K98" i="9"/>
  <c r="F245" i="9"/>
  <c r="F253" i="9" s="1"/>
  <c r="F257" i="9" s="1"/>
  <c r="AD100" i="9"/>
  <c r="Y392" i="9"/>
  <c r="Z392" i="9"/>
  <c r="M98" i="9"/>
  <c r="Z100" i="9"/>
  <c r="E392" i="9"/>
  <c r="AB390" i="9"/>
  <c r="M100" i="9"/>
  <c r="AC392" i="9"/>
  <c r="I392" i="9"/>
  <c r="AB392" i="9"/>
  <c r="Y98" i="9"/>
  <c r="H243" i="9"/>
  <c r="H247" i="9" s="1"/>
  <c r="I245" i="9"/>
  <c r="I253" i="9" s="1"/>
  <c r="K100" i="9"/>
  <c r="K106" i="9" s="1"/>
  <c r="X392" i="9"/>
  <c r="X398" i="9" s="1"/>
  <c r="F100" i="9"/>
  <c r="L98" i="9"/>
  <c r="L104" i="9" s="1"/>
  <c r="AF390" i="9"/>
  <c r="AF394" i="9" s="1"/>
  <c r="I100" i="9"/>
  <c r="B245" i="9"/>
  <c r="AA100" i="9"/>
  <c r="J245" i="9"/>
  <c r="P243" i="9"/>
  <c r="P390" i="9"/>
  <c r="D100" i="9"/>
  <c r="S245" i="9"/>
  <c r="D98" i="9"/>
  <c r="D102" i="9" s="1"/>
  <c r="S100" i="9"/>
  <c r="X98" i="9"/>
  <c r="W245" i="9"/>
  <c r="Z243" i="9"/>
  <c r="Y245" i="9"/>
  <c r="T100" i="9"/>
  <c r="Q100" i="9"/>
  <c r="S390" i="9"/>
  <c r="U100" i="9"/>
  <c r="O243" i="9"/>
  <c r="O247" i="9" s="1"/>
  <c r="O255" i="9" s="1"/>
  <c r="T98" i="9"/>
  <c r="T102" i="9" s="1"/>
  <c r="X390" i="9"/>
  <c r="X396" i="9" s="1"/>
  <c r="X404" i="9" s="1"/>
  <c r="O245" i="9"/>
  <c r="X245" i="9"/>
  <c r="F243" i="9"/>
  <c r="F249" i="9" s="1"/>
  <c r="AA307" i="9"/>
  <c r="K132" i="9"/>
  <c r="K134" i="9" s="1"/>
  <c r="K135" i="9" s="1"/>
  <c r="Z119" i="9"/>
  <c r="Z123" i="9" s="1"/>
  <c r="B161" i="9"/>
  <c r="B163" i="9" s="1"/>
  <c r="B164" i="9" s="1"/>
  <c r="Y311" i="9"/>
  <c r="Y423" i="9"/>
  <c r="Q315" i="9"/>
  <c r="N20" i="9"/>
  <c r="N19" i="9"/>
  <c r="I357" i="9"/>
  <c r="AD53" i="9"/>
  <c r="AD59" i="9"/>
  <c r="AD55" i="9"/>
  <c r="X130" i="9"/>
  <c r="X169" i="9"/>
  <c r="X129" i="9"/>
  <c r="X132" i="9" s="1"/>
  <c r="X102" i="9"/>
  <c r="X131" i="9"/>
  <c r="X138" i="9"/>
  <c r="X142" i="9" s="1"/>
  <c r="X167" i="9"/>
  <c r="X150" i="9"/>
  <c r="X149" i="9"/>
  <c r="X139" i="9"/>
  <c r="X166" i="9"/>
  <c r="X168" i="9"/>
  <c r="X171" i="9" s="1"/>
  <c r="X104" i="9"/>
  <c r="X159" i="9"/>
  <c r="X162" i="9" s="1"/>
  <c r="X158" i="9"/>
  <c r="X161" i="9" s="1"/>
  <c r="X163" i="9" s="1"/>
  <c r="X164" i="9" s="1"/>
  <c r="H77" i="9"/>
  <c r="H84" i="9" s="1"/>
  <c r="I365" i="9"/>
  <c r="I373" i="9" s="1"/>
  <c r="I98" i="9"/>
  <c r="I96" i="9"/>
  <c r="R171" i="9"/>
  <c r="Y442" i="9"/>
  <c r="K317" i="9"/>
  <c r="K318" i="9" s="1"/>
  <c r="C339" i="9"/>
  <c r="C331" i="9"/>
  <c r="H142" i="9"/>
  <c r="X53" i="9"/>
  <c r="X52" i="9" s="1"/>
  <c r="X62" i="9" s="1"/>
  <c r="P335" i="9"/>
  <c r="P351" i="9"/>
  <c r="P350" i="9" s="1"/>
  <c r="P345" i="9"/>
  <c r="P344" i="9" s="1"/>
  <c r="P349" i="9"/>
  <c r="P348" i="9" s="1"/>
  <c r="P347" i="9"/>
  <c r="P346" i="9" s="1"/>
  <c r="H124" i="9"/>
  <c r="H125" i="9" s="1"/>
  <c r="H126" i="9" s="1"/>
  <c r="I412" i="9"/>
  <c r="G245" i="9"/>
  <c r="Z122" i="9"/>
  <c r="Z124" i="9" s="1"/>
  <c r="L161" i="9"/>
  <c r="S98" i="9"/>
  <c r="Y441" i="9"/>
  <c r="K48" i="9"/>
  <c r="K49" i="9"/>
  <c r="I434" i="9"/>
  <c r="I436" i="9" s="1"/>
  <c r="I437" i="9" s="1"/>
  <c r="R45" i="9"/>
  <c r="R46" i="9" s="1"/>
  <c r="R50" i="9"/>
  <c r="R51" i="9" s="1"/>
  <c r="K296" i="9"/>
  <c r="K298" i="9" s="1"/>
  <c r="K299" i="9" s="1"/>
  <c r="Y343" i="9"/>
  <c r="K225" i="9"/>
  <c r="K231" i="9" s="1"/>
  <c r="R161" i="9"/>
  <c r="Y449" i="9"/>
  <c r="Y453" i="9" s="1"/>
  <c r="Y455" i="9" s="1"/>
  <c r="Y456" i="9" s="1"/>
  <c r="E243" i="9"/>
  <c r="E249" i="9" s="1"/>
  <c r="B335" i="9"/>
  <c r="B347" i="9"/>
  <c r="B349" i="9"/>
  <c r="B363" i="9" s="1"/>
  <c r="B375" i="9" s="1"/>
  <c r="B345" i="9"/>
  <c r="X342" i="9"/>
  <c r="X343" i="9" s="1"/>
  <c r="X337" i="9"/>
  <c r="X338" i="9" s="1"/>
  <c r="K219" i="9"/>
  <c r="K227" i="9" s="1"/>
  <c r="K232" i="9" s="1"/>
  <c r="Y337" i="9"/>
  <c r="Y338" i="9" s="1"/>
  <c r="Y342" i="9"/>
  <c r="I354" i="9"/>
  <c r="I370" i="9" s="1"/>
  <c r="I377" i="9" s="1"/>
  <c r="K168" i="9"/>
  <c r="K171" i="9" s="1"/>
  <c r="K122" i="9"/>
  <c r="K131" i="9"/>
  <c r="K121" i="9"/>
  <c r="K140" i="9"/>
  <c r="K129" i="9"/>
  <c r="K160" i="9"/>
  <c r="K162" i="9" s="1"/>
  <c r="K75" i="9"/>
  <c r="K61" i="9"/>
  <c r="K102" i="9"/>
  <c r="K130" i="9"/>
  <c r="K133" i="9" s="1"/>
  <c r="K138" i="9"/>
  <c r="K104" i="9"/>
  <c r="K222" i="9"/>
  <c r="K229" i="9" s="1"/>
  <c r="Y122" i="9"/>
  <c r="Y124" i="9" s="1"/>
  <c r="B152" i="9"/>
  <c r="AF216" i="9"/>
  <c r="AF228" i="9" s="1"/>
  <c r="Y451" i="9"/>
  <c r="Y454" i="9" s="1"/>
  <c r="K190" i="9"/>
  <c r="K191" i="9" s="1"/>
  <c r="F74" i="9"/>
  <c r="K230" i="9"/>
  <c r="K53" i="9"/>
  <c r="K59" i="9"/>
  <c r="Z139" i="9"/>
  <c r="S119" i="9"/>
  <c r="S121" i="9"/>
  <c r="S149" i="9"/>
  <c r="S152" i="9" s="1"/>
  <c r="S158" i="9"/>
  <c r="S161" i="9" s="1"/>
  <c r="S167" i="9"/>
  <c r="S141" i="9"/>
  <c r="S131" i="9"/>
  <c r="S169" i="9"/>
  <c r="S139" i="9"/>
  <c r="S160" i="9"/>
  <c r="S150" i="9"/>
  <c r="S166" i="9"/>
  <c r="S128" i="9"/>
  <c r="S157" i="9"/>
  <c r="S159" i="9"/>
  <c r="S162" i="9" s="1"/>
  <c r="S138" i="9"/>
  <c r="S142" i="9" s="1"/>
  <c r="S144" i="9" s="1"/>
  <c r="S145" i="9" s="1"/>
  <c r="S130" i="9"/>
  <c r="S140" i="9"/>
  <c r="S143" i="9" s="1"/>
  <c r="S129" i="9"/>
  <c r="S168" i="9"/>
  <c r="S171" i="9" s="1"/>
  <c r="S122" i="9"/>
  <c r="S147" i="9"/>
  <c r="S120" i="9"/>
  <c r="S148" i="9"/>
  <c r="I441" i="9"/>
  <c r="I444" i="9" s="1"/>
  <c r="I445" i="9" s="1"/>
  <c r="I446" i="9" s="1"/>
  <c r="M431" i="9"/>
  <c r="K364" i="9"/>
  <c r="K358" i="9"/>
  <c r="K355" i="9"/>
  <c r="K367" i="9"/>
  <c r="K411" i="9"/>
  <c r="K414" i="9"/>
  <c r="K433" i="9"/>
  <c r="K353" i="9"/>
  <c r="K420" i="9"/>
  <c r="K354" i="9"/>
  <c r="K423" i="9"/>
  <c r="K359" i="9"/>
  <c r="K439" i="9"/>
  <c r="K366" i="9"/>
  <c r="K442" i="9"/>
  <c r="K412" i="9"/>
  <c r="K458" i="9"/>
  <c r="K432" i="9"/>
  <c r="K450" i="9"/>
  <c r="K453" i="9" s="1"/>
  <c r="K451" i="9"/>
  <c r="K454" i="9" s="1"/>
  <c r="K421" i="9"/>
  <c r="K352" i="9"/>
  <c r="K357" i="9"/>
  <c r="K356" i="9"/>
  <c r="K368" i="9" s="1"/>
  <c r="K365" i="9"/>
  <c r="K413" i="9"/>
  <c r="K416" i="9" s="1"/>
  <c r="K431" i="9"/>
  <c r="K434" i="9" s="1"/>
  <c r="K422" i="9"/>
  <c r="K425" i="9" s="1"/>
  <c r="K440" i="9"/>
  <c r="K441" i="9"/>
  <c r="K444" i="9" s="1"/>
  <c r="K459" i="9"/>
  <c r="K462" i="9" s="1"/>
  <c r="K460" i="9"/>
  <c r="K463" i="9" s="1"/>
  <c r="K430" i="9"/>
  <c r="K449" i="9"/>
  <c r="K452" i="9"/>
  <c r="K461" i="9"/>
  <c r="B342" i="9"/>
  <c r="B343" i="9" s="1"/>
  <c r="B337" i="9"/>
  <c r="B338" i="9" s="1"/>
  <c r="R415" i="9"/>
  <c r="R417" i="9" s="1"/>
  <c r="R418" i="9" s="1"/>
  <c r="K245" i="9"/>
  <c r="Z167" i="9"/>
  <c r="B133" i="9"/>
  <c r="X125" i="9"/>
  <c r="X126" i="9" s="1"/>
  <c r="AF249" i="9"/>
  <c r="Y433" i="9"/>
  <c r="J100" i="9"/>
  <c r="B367" i="9"/>
  <c r="B241" i="9"/>
  <c r="I415" i="9"/>
  <c r="I417" i="9" s="1"/>
  <c r="I418" i="9" s="1"/>
  <c r="I363" i="9"/>
  <c r="I375" i="9" s="1"/>
  <c r="E22" i="9"/>
  <c r="E23" i="9"/>
  <c r="M420" i="9"/>
  <c r="M424" i="9" s="1"/>
  <c r="K143" i="9"/>
  <c r="K373" i="9"/>
  <c r="G390" i="9"/>
  <c r="AF266" i="9"/>
  <c r="Y431" i="9"/>
  <c r="I306" i="9"/>
  <c r="I308" i="9" s="1"/>
  <c r="I309" i="9" s="1"/>
  <c r="Q269" i="9"/>
  <c r="B443" i="9"/>
  <c r="B445" i="9" s="1"/>
  <c r="B446" i="9" s="1"/>
  <c r="C392" i="9"/>
  <c r="C398" i="9" s="1"/>
  <c r="M190" i="9"/>
  <c r="M191" i="9" s="1"/>
  <c r="Z53" i="9"/>
  <c r="Z43" i="9"/>
  <c r="Z55" i="9"/>
  <c r="Z59" i="9"/>
  <c r="B188" i="9"/>
  <c r="B204" i="9"/>
  <c r="B203" i="9" s="1"/>
  <c r="B198" i="9"/>
  <c r="B197" i="9" s="1"/>
  <c r="B200" i="9"/>
  <c r="B199" i="9" s="1"/>
  <c r="B202" i="9"/>
  <c r="B201" i="9" s="1"/>
  <c r="Y420" i="9"/>
  <c r="Y424" i="9" s="1"/>
  <c r="I459" i="9"/>
  <c r="I462" i="9" s="1"/>
  <c r="M411" i="9"/>
  <c r="M415" i="9" s="1"/>
  <c r="K23" i="9"/>
  <c r="K22" i="9"/>
  <c r="G243" i="9"/>
  <c r="AC243" i="9"/>
  <c r="Y119" i="9"/>
  <c r="N392" i="9"/>
  <c r="AC245" i="9"/>
  <c r="N390" i="9"/>
  <c r="L100" i="9"/>
  <c r="L108" i="9" s="1"/>
  <c r="AA277" i="9"/>
  <c r="AA279" i="9" s="1"/>
  <c r="AA280" i="9" s="1"/>
  <c r="Y150" i="9"/>
  <c r="Y152" i="9" s="1"/>
  <c r="L133" i="9"/>
  <c r="AF303" i="9"/>
  <c r="Y458" i="9"/>
  <c r="Y462" i="9" s="1"/>
  <c r="I247" i="9"/>
  <c r="Q287" i="9"/>
  <c r="Q289" i="9" s="1"/>
  <c r="Q290" i="9" s="1"/>
  <c r="B449" i="9"/>
  <c r="Z131" i="9"/>
  <c r="M423" i="9"/>
  <c r="M425" i="9" s="1"/>
  <c r="C223" i="9"/>
  <c r="C230" i="9" s="1"/>
  <c r="H100" i="9"/>
  <c r="AA70" i="9"/>
  <c r="H98" i="9"/>
  <c r="G392" i="9"/>
  <c r="K243" i="9"/>
  <c r="K247" i="9" s="1"/>
  <c r="H392" i="9"/>
  <c r="Y157" i="9"/>
  <c r="Z148" i="9"/>
  <c r="AF245" i="9"/>
  <c r="AF253" i="9" s="1"/>
  <c r="R452" i="9"/>
  <c r="R454" i="9" s="1"/>
  <c r="AA296" i="9"/>
  <c r="AA298" i="9" s="1"/>
  <c r="AA299" i="9" s="1"/>
  <c r="Y167" i="9"/>
  <c r="B171" i="9"/>
  <c r="I162" i="9"/>
  <c r="I163" i="9" s="1"/>
  <c r="I164" i="9" s="1"/>
  <c r="I124" i="9"/>
  <c r="I125" i="9" s="1"/>
  <c r="I126" i="9" s="1"/>
  <c r="AE147" i="9"/>
  <c r="AE151" i="9" s="1"/>
  <c r="Y430" i="9"/>
  <c r="I219" i="9"/>
  <c r="R306" i="9"/>
  <c r="R308" i="9" s="1"/>
  <c r="R309" i="9" s="1"/>
  <c r="C57" i="9"/>
  <c r="C56" i="9" s="1"/>
  <c r="C68" i="9" s="1"/>
  <c r="C80" i="9" s="1"/>
  <c r="H132" i="9"/>
  <c r="H134" i="9" s="1"/>
  <c r="H135" i="9" s="1"/>
  <c r="Q267" i="9"/>
  <c r="Q249" i="9"/>
  <c r="Q220" i="9"/>
  <c r="Q228" i="9" s="1"/>
  <c r="Q292" i="9"/>
  <c r="Q296" i="9" s="1"/>
  <c r="Q208" i="9"/>
  <c r="Q210" i="9"/>
  <c r="K305" i="9"/>
  <c r="K307" i="9" s="1"/>
  <c r="K308" i="9" s="1"/>
  <c r="K309" i="9" s="1"/>
  <c r="S349" i="9"/>
  <c r="S348" i="9" s="1"/>
  <c r="S362" i="9" s="1"/>
  <c r="S345" i="9"/>
  <c r="S344" i="9" s="1"/>
  <c r="Y158" i="9"/>
  <c r="Y159" i="9"/>
  <c r="Y160" i="9"/>
  <c r="Y139" i="9"/>
  <c r="Y128" i="9"/>
  <c r="Y166" i="9"/>
  <c r="Y131" i="9"/>
  <c r="Y133" i="9" s="1"/>
  <c r="Y169" i="9"/>
  <c r="Y141" i="9"/>
  <c r="Y168" i="9"/>
  <c r="Y171" i="9" s="1"/>
  <c r="Y121" i="9"/>
  <c r="Y140" i="9"/>
  <c r="Y143" i="9" s="1"/>
  <c r="Y147" i="9"/>
  <c r="Y130" i="9"/>
  <c r="Y148" i="9"/>
  <c r="Y149" i="9"/>
  <c r="Y138" i="9"/>
  <c r="Y120" i="9"/>
  <c r="I359" i="9"/>
  <c r="M450" i="9"/>
  <c r="M453" i="9" s="1"/>
  <c r="M455" i="9" s="1"/>
  <c r="M456" i="9" s="1"/>
  <c r="D412" i="9"/>
  <c r="D420" i="9"/>
  <c r="D423" i="9"/>
  <c r="D432" i="9"/>
  <c r="D459" i="9"/>
  <c r="D413" i="9"/>
  <c r="D441" i="9"/>
  <c r="D452" i="9"/>
  <c r="D422" i="9"/>
  <c r="D414" i="9"/>
  <c r="D433" i="9"/>
  <c r="D449" i="9"/>
  <c r="D411" i="9"/>
  <c r="D430" i="9"/>
  <c r="D450" i="9"/>
  <c r="D439" i="9"/>
  <c r="D443" i="9" s="1"/>
  <c r="D442" i="9"/>
  <c r="D458" i="9"/>
  <c r="D461" i="9"/>
  <c r="D440" i="9"/>
  <c r="D421" i="9"/>
  <c r="D460" i="9"/>
  <c r="D463" i="9" s="1"/>
  <c r="D431" i="9"/>
  <c r="D451" i="9"/>
  <c r="D454" i="9" s="1"/>
  <c r="D71" i="9"/>
  <c r="D160" i="9"/>
  <c r="D157" i="9"/>
  <c r="D128" i="9"/>
  <c r="D106" i="9"/>
  <c r="D75" i="9"/>
  <c r="D62" i="9"/>
  <c r="D67" i="9"/>
  <c r="D138" i="9"/>
  <c r="D142" i="9" s="1"/>
  <c r="D119" i="9"/>
  <c r="D104" i="9"/>
  <c r="D73" i="9"/>
  <c r="D169" i="9"/>
  <c r="D167" i="9"/>
  <c r="D158" i="9"/>
  <c r="D60" i="9"/>
  <c r="D63" i="9"/>
  <c r="D166" i="9"/>
  <c r="D141" i="9"/>
  <c r="D122" i="9"/>
  <c r="D108" i="9"/>
  <c r="D74" i="9"/>
  <c r="D147" i="9"/>
  <c r="D130" i="9"/>
  <c r="D129" i="9"/>
  <c r="D70" i="9"/>
  <c r="D131" i="9"/>
  <c r="D72" i="9"/>
  <c r="D149" i="9"/>
  <c r="D69" i="9"/>
  <c r="D64" i="9"/>
  <c r="D159" i="9"/>
  <c r="D68" i="9"/>
  <c r="D80" i="9" s="1"/>
  <c r="D140" i="9"/>
  <c r="D139" i="9"/>
  <c r="D121" i="9"/>
  <c r="D124" i="9" s="1"/>
  <c r="D65" i="9"/>
  <c r="D148" i="9"/>
  <c r="D168" i="9"/>
  <c r="D150" i="9"/>
  <c r="D120" i="9"/>
  <c r="D61" i="9"/>
  <c r="D66" i="9"/>
  <c r="V358" i="9"/>
  <c r="V365" i="9"/>
  <c r="V357" i="9"/>
  <c r="V354" i="9"/>
  <c r="V361" i="9"/>
  <c r="V373" i="9" s="1"/>
  <c r="V366" i="9"/>
  <c r="V449" i="9"/>
  <c r="V414" i="9"/>
  <c r="V431" i="9"/>
  <c r="V362" i="9"/>
  <c r="V359" i="9"/>
  <c r="V367" i="9"/>
  <c r="V439" i="9"/>
  <c r="V440" i="9"/>
  <c r="V353" i="9"/>
  <c r="V430" i="9"/>
  <c r="V434" i="9" s="1"/>
  <c r="V360" i="9"/>
  <c r="V460" i="9"/>
  <c r="V421" i="9"/>
  <c r="V413" i="9"/>
  <c r="V416" i="9" s="1"/>
  <c r="V451" i="9"/>
  <c r="V400" i="9"/>
  <c r="V356" i="9"/>
  <c r="V452" i="9"/>
  <c r="V441" i="9"/>
  <c r="V420" i="9"/>
  <c r="V424" i="9" s="1"/>
  <c r="V433" i="9"/>
  <c r="V422" i="9"/>
  <c r="V363" i="9"/>
  <c r="V355" i="9"/>
  <c r="V371" i="9" s="1"/>
  <c r="V352" i="9"/>
  <c r="V412" i="9"/>
  <c r="V432" i="9"/>
  <c r="V450" i="9"/>
  <c r="V423" i="9"/>
  <c r="V442" i="9"/>
  <c r="V398" i="9"/>
  <c r="V364" i="9"/>
  <c r="V461" i="9"/>
  <c r="V458" i="9"/>
  <c r="V459" i="9"/>
  <c r="V411" i="9"/>
  <c r="Y308" i="9"/>
  <c r="Y309" i="9" s="1"/>
  <c r="F157" i="9"/>
  <c r="F120" i="9"/>
  <c r="C396" i="9"/>
  <c r="C394" i="9"/>
  <c r="W139" i="9"/>
  <c r="W122" i="9"/>
  <c r="W140" i="9"/>
  <c r="W148" i="9"/>
  <c r="W160" i="9"/>
  <c r="W149" i="9"/>
  <c r="W152" i="9" s="1"/>
  <c r="W138" i="9"/>
  <c r="W150" i="9"/>
  <c r="W120" i="9"/>
  <c r="W159" i="9"/>
  <c r="W162" i="9" s="1"/>
  <c r="W108" i="9"/>
  <c r="W169" i="9"/>
  <c r="W141" i="9"/>
  <c r="W168" i="9"/>
  <c r="W166" i="9"/>
  <c r="W170" i="9" s="1"/>
  <c r="W167" i="9"/>
  <c r="W131" i="9"/>
  <c r="W130" i="9"/>
  <c r="W133" i="9" s="1"/>
  <c r="W121" i="9"/>
  <c r="W124" i="9" s="1"/>
  <c r="W75" i="9"/>
  <c r="W128" i="9"/>
  <c r="W74" i="9"/>
  <c r="W129" i="9"/>
  <c r="W119" i="9"/>
  <c r="W69" i="9"/>
  <c r="W70" i="9"/>
  <c r="W82" i="9" s="1"/>
  <c r="W104" i="9"/>
  <c r="W157" i="9"/>
  <c r="W66" i="9"/>
  <c r="W68" i="9"/>
  <c r="W72" i="9"/>
  <c r="W147" i="9"/>
  <c r="W158" i="9"/>
  <c r="W64" i="9"/>
  <c r="W102" i="9"/>
  <c r="W65" i="9"/>
  <c r="W71" i="9"/>
  <c r="W83" i="9" s="1"/>
  <c r="W60" i="9"/>
  <c r="W62" i="9"/>
  <c r="W61" i="9"/>
  <c r="W67" i="9"/>
  <c r="W73" i="9"/>
  <c r="W63" i="9"/>
  <c r="W79" i="9" s="1"/>
  <c r="H108" i="9"/>
  <c r="H106" i="9"/>
  <c r="Q339" i="9"/>
  <c r="Q331" i="9"/>
  <c r="M188" i="9"/>
  <c r="M198" i="9"/>
  <c r="M197" i="9" s="1"/>
  <c r="M202" i="9"/>
  <c r="M201" i="9" s="1"/>
  <c r="M213" i="9" s="1"/>
  <c r="M200" i="9"/>
  <c r="M199" i="9" s="1"/>
  <c r="M209" i="9" s="1"/>
  <c r="M189" i="9"/>
  <c r="M204" i="9"/>
  <c r="M203" i="9" s="1"/>
  <c r="O285" i="9"/>
  <c r="O304" i="9"/>
  <c r="O286" i="9"/>
  <c r="O214" i="9"/>
  <c r="O305" i="9"/>
  <c r="O220" i="9"/>
  <c r="O218" i="9"/>
  <c r="O266" i="9"/>
  <c r="O313" i="9"/>
  <c r="O219" i="9"/>
  <c r="O209" i="9"/>
  <c r="O311" i="9"/>
  <c r="O312" i="9"/>
  <c r="O303" i="9"/>
  <c r="O215" i="9"/>
  <c r="O227" i="9" s="1"/>
  <c r="O295" i="9"/>
  <c r="O251" i="9"/>
  <c r="O206" i="9"/>
  <c r="O275" i="9"/>
  <c r="O211" i="9"/>
  <c r="O294" i="9"/>
  <c r="O212" i="9"/>
  <c r="O213" i="9"/>
  <c r="O267" i="9"/>
  <c r="O253" i="9"/>
  <c r="O284" i="9"/>
  <c r="O249" i="9"/>
  <c r="O257" i="9" s="1"/>
  <c r="O210" i="9"/>
  <c r="O205" i="9"/>
  <c r="O207" i="9"/>
  <c r="O223" i="9" s="1"/>
  <c r="O273" i="9"/>
  <c r="O277" i="9" s="1"/>
  <c r="O293" i="9"/>
  <c r="O264" i="9"/>
  <c r="O268" i="9" s="1"/>
  <c r="O216" i="9"/>
  <c r="O228" i="9" s="1"/>
  <c r="O276" i="9"/>
  <c r="O217" i="9"/>
  <c r="O302" i="9"/>
  <c r="O274" i="9"/>
  <c r="O208" i="9"/>
  <c r="O314" i="9"/>
  <c r="O283" i="9"/>
  <c r="O265" i="9"/>
  <c r="O292" i="9"/>
  <c r="AA59" i="9"/>
  <c r="AA53" i="9"/>
  <c r="AA206" i="9"/>
  <c r="AA247" i="9"/>
  <c r="AA249" i="9"/>
  <c r="AA257" i="9" s="1"/>
  <c r="AA253" i="9"/>
  <c r="AA208" i="9"/>
  <c r="AA251" i="9"/>
  <c r="AA207" i="9"/>
  <c r="AA205" i="9"/>
  <c r="AA55" i="9"/>
  <c r="AA20" i="9"/>
  <c r="AA106" i="9"/>
  <c r="AA104" i="9"/>
  <c r="AA19" i="9"/>
  <c r="AE99" i="9"/>
  <c r="AE97" i="9"/>
  <c r="AE98" i="9"/>
  <c r="AE96" i="9"/>
  <c r="AE100" i="9"/>
  <c r="R444" i="9"/>
  <c r="R445" i="9" s="1"/>
  <c r="R446" i="9" s="1"/>
  <c r="C227" i="9"/>
  <c r="C306" i="9"/>
  <c r="K362" i="9"/>
  <c r="K374" i="9" s="1"/>
  <c r="K360" i="9"/>
  <c r="B124" i="9"/>
  <c r="I143" i="9"/>
  <c r="AF275" i="9"/>
  <c r="Y353" i="9"/>
  <c r="Y360" i="9"/>
  <c r="Y372" i="9" s="1"/>
  <c r="AA211" i="9"/>
  <c r="AA209" i="9"/>
  <c r="F73" i="9"/>
  <c r="F149" i="9"/>
  <c r="Q297" i="9"/>
  <c r="Q298" i="9" s="1"/>
  <c r="Q299" i="9" s="1"/>
  <c r="B462" i="9"/>
  <c r="B464" i="9" s="1"/>
  <c r="B465" i="9" s="1"/>
  <c r="B415" i="9"/>
  <c r="B453" i="9"/>
  <c r="D192" i="9"/>
  <c r="D184" i="9"/>
  <c r="W273" i="9"/>
  <c r="W305" i="9"/>
  <c r="W311" i="9"/>
  <c r="W283" i="9"/>
  <c r="W218" i="9"/>
  <c r="W216" i="9"/>
  <c r="W275" i="9"/>
  <c r="W294" i="9"/>
  <c r="W251" i="9"/>
  <c r="W207" i="9"/>
  <c r="W208" i="9"/>
  <c r="W312" i="9"/>
  <c r="W213" i="9"/>
  <c r="W284" i="9"/>
  <c r="W302" i="9"/>
  <c r="W274" i="9"/>
  <c r="W304" i="9"/>
  <c r="W307" i="9" s="1"/>
  <c r="W267" i="9"/>
  <c r="W215" i="9"/>
  <c r="W266" i="9"/>
  <c r="W269" i="9" s="1"/>
  <c r="W285" i="9"/>
  <c r="W292" i="9"/>
  <c r="W296" i="9" s="1"/>
  <c r="W209" i="9"/>
  <c r="W286" i="9"/>
  <c r="W314" i="9"/>
  <c r="W220" i="9"/>
  <c r="W211" i="9"/>
  <c r="W276" i="9"/>
  <c r="W219" i="9"/>
  <c r="W293" i="9"/>
  <c r="W303" i="9"/>
  <c r="W214" i="9"/>
  <c r="W226" i="9" s="1"/>
  <c r="W206" i="9"/>
  <c r="W265" i="9"/>
  <c r="W313" i="9"/>
  <c r="W316" i="9" s="1"/>
  <c r="W217" i="9"/>
  <c r="W212" i="9"/>
  <c r="W295" i="9"/>
  <c r="W264" i="9"/>
  <c r="W268" i="9" s="1"/>
  <c r="W210" i="9"/>
  <c r="W205" i="9"/>
  <c r="W253" i="9"/>
  <c r="J44" i="13"/>
  <c r="J43" i="13"/>
  <c r="T193" i="9"/>
  <c r="T195" i="9" s="1"/>
  <c r="T190" i="9"/>
  <c r="T191" i="9" s="1"/>
  <c r="T194" i="9"/>
  <c r="T196" i="9" s="1"/>
  <c r="O398" i="9"/>
  <c r="O441" i="9"/>
  <c r="O444" i="9" s="1"/>
  <c r="O412" i="9"/>
  <c r="O414" i="9"/>
  <c r="O460" i="9"/>
  <c r="O423" i="9"/>
  <c r="O411" i="9"/>
  <c r="O421" i="9"/>
  <c r="O458" i="9"/>
  <c r="O461" i="9"/>
  <c r="O451" i="9"/>
  <c r="O449" i="9"/>
  <c r="O420" i="9"/>
  <c r="O433" i="9"/>
  <c r="O432" i="9"/>
  <c r="O435" i="9" s="1"/>
  <c r="O440" i="9"/>
  <c r="O430" i="9"/>
  <c r="O442" i="9"/>
  <c r="O396" i="9"/>
  <c r="O394" i="9"/>
  <c r="O439" i="9"/>
  <c r="O443" i="9" s="1"/>
  <c r="O450" i="9"/>
  <c r="O431" i="9"/>
  <c r="O413" i="9"/>
  <c r="O416" i="9" s="1"/>
  <c r="O459" i="9"/>
  <c r="O355" i="9"/>
  <c r="O422" i="9"/>
  <c r="O425" i="9" s="1"/>
  <c r="O452" i="9"/>
  <c r="O43" i="9"/>
  <c r="O57" i="9"/>
  <c r="O55" i="9"/>
  <c r="O54" i="9" s="1"/>
  <c r="O53" i="9"/>
  <c r="O59" i="9"/>
  <c r="O58" i="9" s="1"/>
  <c r="O74" i="9" s="1"/>
  <c r="J48" i="9"/>
  <c r="J49" i="9"/>
  <c r="F335" i="9"/>
  <c r="F347" i="9"/>
  <c r="F346" i="9" s="1"/>
  <c r="F356" i="9" s="1"/>
  <c r="F349" i="9"/>
  <c r="F348" i="9" s="1"/>
  <c r="F360" i="9" s="1"/>
  <c r="F345" i="9"/>
  <c r="F351" i="9"/>
  <c r="F350" i="9" s="1"/>
  <c r="F364" i="9" s="1"/>
  <c r="AD243" i="9"/>
  <c r="AD245" i="9"/>
  <c r="AD244" i="9"/>
  <c r="AD242" i="9"/>
  <c r="AD241" i="9"/>
  <c r="AA48" i="9"/>
  <c r="AA49" i="9"/>
  <c r="V57" i="9"/>
  <c r="V56" i="9" s="1"/>
  <c r="V55" i="9"/>
  <c r="V54" i="9" s="1"/>
  <c r="V19" i="9"/>
  <c r="V53" i="9"/>
  <c r="V61" i="9" s="1"/>
  <c r="V77" i="9" s="1"/>
  <c r="V20" i="9"/>
  <c r="V59" i="9"/>
  <c r="V58" i="9" s="1"/>
  <c r="V72" i="9" s="1"/>
  <c r="Y346" i="9"/>
  <c r="Y357" i="9"/>
  <c r="AC96" i="9"/>
  <c r="AC98" i="9"/>
  <c r="AC100" i="9"/>
  <c r="AC97" i="9"/>
  <c r="AF346" i="9"/>
  <c r="AF359" i="9"/>
  <c r="AF357" i="9"/>
  <c r="S350" i="9"/>
  <c r="S365" i="9"/>
  <c r="S367" i="9"/>
  <c r="M275" i="9"/>
  <c r="M278" i="9" s="1"/>
  <c r="M283" i="9"/>
  <c r="M312" i="9"/>
  <c r="M293" i="9"/>
  <c r="M294" i="9"/>
  <c r="M314" i="9"/>
  <c r="M266" i="9"/>
  <c r="M218" i="9"/>
  <c r="M286" i="9"/>
  <c r="M284" i="9"/>
  <c r="M285" i="9"/>
  <c r="M288" i="9" s="1"/>
  <c r="M208" i="9"/>
  <c r="M303" i="9"/>
  <c r="M304" i="9"/>
  <c r="M205" i="9"/>
  <c r="M220" i="9"/>
  <c r="M274" i="9"/>
  <c r="M311" i="9"/>
  <c r="M315" i="9" s="1"/>
  <c r="M248" i="9"/>
  <c r="M256" i="9" s="1"/>
  <c r="M276" i="9"/>
  <c r="M267" i="9"/>
  <c r="M305" i="9"/>
  <c r="M313" i="9"/>
  <c r="M207" i="9"/>
  <c r="M295" i="9"/>
  <c r="M292" i="9"/>
  <c r="M296" i="9" s="1"/>
  <c r="M273" i="9"/>
  <c r="M264" i="9"/>
  <c r="M206" i="9"/>
  <c r="M215" i="9"/>
  <c r="M302" i="9"/>
  <c r="M265" i="9"/>
  <c r="AE43" i="9"/>
  <c r="AE55" i="9"/>
  <c r="AE57" i="9"/>
  <c r="AE59" i="9"/>
  <c r="AE53" i="9"/>
  <c r="R434" i="9"/>
  <c r="R436" i="9" s="1"/>
  <c r="R437" i="9" s="1"/>
  <c r="C225" i="9"/>
  <c r="C231" i="9" s="1"/>
  <c r="C307" i="9"/>
  <c r="C297" i="9"/>
  <c r="T184" i="9"/>
  <c r="K123" i="9"/>
  <c r="K170" i="9"/>
  <c r="K172" i="9" s="1"/>
  <c r="K173" i="9" s="1"/>
  <c r="L142" i="9"/>
  <c r="Y247" i="9"/>
  <c r="Y255" i="9" s="1"/>
  <c r="Y205" i="9"/>
  <c r="S104" i="9"/>
  <c r="S102" i="9"/>
  <c r="E102" i="9"/>
  <c r="E110" i="9" s="1"/>
  <c r="E304" i="9"/>
  <c r="E295" i="9"/>
  <c r="E311" i="9"/>
  <c r="E315" i="9" s="1"/>
  <c r="E276" i="9"/>
  <c r="E220" i="9"/>
  <c r="E211" i="9"/>
  <c r="E294" i="9"/>
  <c r="E284" i="9"/>
  <c r="E275" i="9"/>
  <c r="E209" i="9"/>
  <c r="E292" i="9"/>
  <c r="E293" i="9"/>
  <c r="E266" i="9"/>
  <c r="E313" i="9"/>
  <c r="E264" i="9"/>
  <c r="E268" i="9" s="1"/>
  <c r="E208" i="9"/>
  <c r="E219" i="9"/>
  <c r="E274" i="9"/>
  <c r="E286" i="9"/>
  <c r="E218" i="9"/>
  <c r="E216" i="9"/>
  <c r="E228" i="9" s="1"/>
  <c r="E217" i="9"/>
  <c r="E283" i="9"/>
  <c r="E287" i="9" s="1"/>
  <c r="E253" i="9"/>
  <c r="E206" i="9"/>
  <c r="E222" i="9" s="1"/>
  <c r="E210" i="9"/>
  <c r="E265" i="9"/>
  <c r="E303" i="9"/>
  <c r="E312" i="9"/>
  <c r="E305" i="9"/>
  <c r="E215" i="9"/>
  <c r="E302" i="9"/>
  <c r="E306" i="9" s="1"/>
  <c r="E212" i="9"/>
  <c r="E285" i="9"/>
  <c r="E288" i="9" s="1"/>
  <c r="E207" i="9"/>
  <c r="E213" i="9"/>
  <c r="E314" i="9"/>
  <c r="E273" i="9"/>
  <c r="E214" i="9"/>
  <c r="E267" i="9"/>
  <c r="E205" i="9"/>
  <c r="I132" i="9"/>
  <c r="I134" i="9" s="1"/>
  <c r="I135" i="9" s="1"/>
  <c r="AF276" i="9"/>
  <c r="AE170" i="9"/>
  <c r="AE172" i="9" s="1"/>
  <c r="AE173" i="9" s="1"/>
  <c r="Y362" i="9"/>
  <c r="Y435" i="9"/>
  <c r="Y361" i="9"/>
  <c r="AA212" i="9"/>
  <c r="I222" i="9"/>
  <c r="F119" i="9"/>
  <c r="F168" i="9"/>
  <c r="F139" i="9"/>
  <c r="AB277" i="9"/>
  <c r="AB279" i="9" s="1"/>
  <c r="AB280" i="9" s="1"/>
  <c r="N153" i="9"/>
  <c r="N154" i="9" s="1"/>
  <c r="V343" i="9"/>
  <c r="B425" i="9"/>
  <c r="B416" i="9"/>
  <c r="C151" i="9"/>
  <c r="R269" i="9"/>
  <c r="R315" i="9"/>
  <c r="R317" i="9" s="1"/>
  <c r="R318" i="9" s="1"/>
  <c r="D49" i="9"/>
  <c r="D48" i="9"/>
  <c r="N162" i="9"/>
  <c r="N163" i="9" s="1"/>
  <c r="N164" i="9" s="1"/>
  <c r="J335" i="9"/>
  <c r="J349" i="9"/>
  <c r="J348" i="9" s="1"/>
  <c r="J362" i="9" s="1"/>
  <c r="J347" i="9"/>
  <c r="J359" i="9" s="1"/>
  <c r="J345" i="9"/>
  <c r="J344" i="9" s="1"/>
  <c r="J351" i="9"/>
  <c r="J350" i="9" s="1"/>
  <c r="O45" i="9"/>
  <c r="O46" i="9" s="1"/>
  <c r="O50" i="9"/>
  <c r="O51" i="9" s="1"/>
  <c r="T54" i="9"/>
  <c r="T67" i="9"/>
  <c r="T79" i="9" s="1"/>
  <c r="T65" i="9"/>
  <c r="T77" i="9" s="1"/>
  <c r="U340" i="9"/>
  <c r="U341" i="9"/>
  <c r="S52" i="9"/>
  <c r="S61" i="9"/>
  <c r="S63" i="9"/>
  <c r="L198" i="9"/>
  <c r="L197" i="9" s="1"/>
  <c r="L205" i="9" s="1"/>
  <c r="L221" i="9" s="1"/>
  <c r="L188" i="9"/>
  <c r="L200" i="9"/>
  <c r="L199" i="9" s="1"/>
  <c r="L211" i="9" s="1"/>
  <c r="L202" i="9"/>
  <c r="L201" i="9" s="1"/>
  <c r="L189" i="9"/>
  <c r="L204" i="9"/>
  <c r="Y400" i="9"/>
  <c r="G48" i="9"/>
  <c r="G49" i="9"/>
  <c r="Q49" i="9"/>
  <c r="Q48" i="9"/>
  <c r="M241" i="9"/>
  <c r="M244" i="9"/>
  <c r="M252" i="9" s="1"/>
  <c r="M243" i="9"/>
  <c r="M249" i="9" s="1"/>
  <c r="M245" i="9"/>
  <c r="M251" i="9" s="1"/>
  <c r="M242" i="9"/>
  <c r="M246" i="9" s="1"/>
  <c r="Z342" i="9"/>
  <c r="Z343" i="9" s="1"/>
  <c r="Z337" i="9"/>
  <c r="Z338" i="9" s="1"/>
  <c r="AF19" i="9"/>
  <c r="AF20" i="9"/>
  <c r="S56" i="9"/>
  <c r="S69" i="9"/>
  <c r="S71" i="9"/>
  <c r="S83" i="9" s="1"/>
  <c r="K56" i="9"/>
  <c r="K69" i="9"/>
  <c r="K71" i="9"/>
  <c r="K83" i="9" s="1"/>
  <c r="L251" i="9"/>
  <c r="L213" i="9"/>
  <c r="L209" i="9"/>
  <c r="L214" i="9"/>
  <c r="L212" i="9"/>
  <c r="L215" i="9"/>
  <c r="L265" i="9"/>
  <c r="L286" i="9"/>
  <c r="L273" i="9"/>
  <c r="L313" i="9"/>
  <c r="L303" i="9"/>
  <c r="L216" i="9"/>
  <c r="L264" i="9"/>
  <c r="L275" i="9"/>
  <c r="L302" i="9"/>
  <c r="L292" i="9"/>
  <c r="L283" i="9"/>
  <c r="L267" i="9"/>
  <c r="L305" i="9"/>
  <c r="L294" i="9"/>
  <c r="L304" i="9"/>
  <c r="L276" i="9"/>
  <c r="L295" i="9"/>
  <c r="L266" i="9"/>
  <c r="L285" i="9"/>
  <c r="L311" i="9"/>
  <c r="L314" i="9"/>
  <c r="L312" i="9"/>
  <c r="L293" i="9"/>
  <c r="L274" i="9"/>
  <c r="L284" i="9"/>
  <c r="I172" i="9"/>
  <c r="I173" i="9" s="1"/>
  <c r="I142" i="9"/>
  <c r="G339" i="9"/>
  <c r="G331" i="9"/>
  <c r="O97" i="9"/>
  <c r="O101" i="9" s="1"/>
  <c r="O98" i="9"/>
  <c r="O96" i="9"/>
  <c r="O100" i="9"/>
  <c r="O108" i="9" s="1"/>
  <c r="O99" i="9"/>
  <c r="N55" i="9"/>
  <c r="N43" i="9"/>
  <c r="N59" i="9"/>
  <c r="N53" i="9"/>
  <c r="N57" i="9"/>
  <c r="AD204" i="9"/>
  <c r="AD189" i="9"/>
  <c r="AD188" i="9"/>
  <c r="AD198" i="9"/>
  <c r="AD202" i="9"/>
  <c r="AD200" i="9"/>
  <c r="W390" i="9"/>
  <c r="W388" i="9"/>
  <c r="W392" i="9"/>
  <c r="W389" i="9"/>
  <c r="W395" i="9" s="1"/>
  <c r="V131" i="9"/>
  <c r="V66" i="9"/>
  <c r="V159" i="9"/>
  <c r="V162" i="9" s="1"/>
  <c r="V119" i="9"/>
  <c r="V123" i="9" s="1"/>
  <c r="V70" i="9"/>
  <c r="V129" i="9"/>
  <c r="V122" i="9"/>
  <c r="V147" i="9"/>
  <c r="V120" i="9"/>
  <c r="V130" i="9"/>
  <c r="V133" i="9" s="1"/>
  <c r="V138" i="9"/>
  <c r="V142" i="9" s="1"/>
  <c r="V144" i="9" s="1"/>
  <c r="V145" i="9" s="1"/>
  <c r="V150" i="9"/>
  <c r="V121" i="9"/>
  <c r="V148" i="9"/>
  <c r="V64" i="9"/>
  <c r="V169" i="9"/>
  <c r="V168" i="9"/>
  <c r="V141" i="9"/>
  <c r="V139" i="9"/>
  <c r="V140" i="9"/>
  <c r="V143" i="9" s="1"/>
  <c r="V68" i="9"/>
  <c r="V158" i="9"/>
  <c r="V160" i="9"/>
  <c r="V167" i="9"/>
  <c r="V149" i="9"/>
  <c r="V157" i="9"/>
  <c r="V128" i="9"/>
  <c r="V65" i="9"/>
  <c r="V75" i="9"/>
  <c r="V166" i="9"/>
  <c r="V106" i="9"/>
  <c r="V102" i="9"/>
  <c r="V110" i="9" s="1"/>
  <c r="V108" i="9"/>
  <c r="V104" i="9"/>
  <c r="V112" i="9" s="1"/>
  <c r="AB339" i="9"/>
  <c r="AB331" i="9"/>
  <c r="Y352" i="9"/>
  <c r="F359" i="9"/>
  <c r="F423" i="9"/>
  <c r="F422" i="9"/>
  <c r="F425" i="9" s="1"/>
  <c r="F412" i="9"/>
  <c r="F442" i="9"/>
  <c r="F431" i="9"/>
  <c r="F461" i="9"/>
  <c r="F440" i="9"/>
  <c r="F460" i="9"/>
  <c r="F450" i="9"/>
  <c r="F358" i="9"/>
  <c r="F430" i="9"/>
  <c r="F433" i="9"/>
  <c r="F365" i="9"/>
  <c r="F366" i="9"/>
  <c r="F451" i="9"/>
  <c r="F449" i="9"/>
  <c r="F453" i="9" s="1"/>
  <c r="F363" i="9"/>
  <c r="F362" i="9"/>
  <c r="F374" i="9" s="1"/>
  <c r="F459" i="9"/>
  <c r="F413" i="9"/>
  <c r="F421" i="9"/>
  <c r="F357" i="9"/>
  <c r="F452" i="9"/>
  <c r="F458" i="9"/>
  <c r="F462" i="9" s="1"/>
  <c r="F367" i="9"/>
  <c r="F432" i="9"/>
  <c r="F420" i="9"/>
  <c r="F411" i="9"/>
  <c r="F414" i="9"/>
  <c r="F441" i="9"/>
  <c r="F444" i="9" s="1"/>
  <c r="F439" i="9"/>
  <c r="F443" i="9" s="1"/>
  <c r="F445" i="9" s="1"/>
  <c r="F446" i="9" s="1"/>
  <c r="F355" i="9"/>
  <c r="F371" i="9" s="1"/>
  <c r="AF348" i="9"/>
  <c r="AF363" i="9"/>
  <c r="AF361" i="9"/>
  <c r="S346" i="9"/>
  <c r="S359" i="9"/>
  <c r="S357" i="9"/>
  <c r="S58" i="9"/>
  <c r="S73" i="9"/>
  <c r="S75" i="9"/>
  <c r="E43" i="9"/>
  <c r="E53" i="9"/>
  <c r="E59" i="9"/>
  <c r="E55" i="9"/>
  <c r="E57" i="9"/>
  <c r="R43" i="9"/>
  <c r="R55" i="9"/>
  <c r="R57" i="9"/>
  <c r="R53" i="9"/>
  <c r="R59" i="9"/>
  <c r="R133" i="9"/>
  <c r="R134" i="9" s="1"/>
  <c r="R135" i="9" s="1"/>
  <c r="AF213" i="9"/>
  <c r="Y190" i="9"/>
  <c r="Y191" i="9" s="1"/>
  <c r="Y195" i="9"/>
  <c r="Y196" i="9" s="1"/>
  <c r="AC77" i="9"/>
  <c r="L243" i="9"/>
  <c r="L249" i="9" s="1"/>
  <c r="L241" i="9"/>
  <c r="L245" i="9"/>
  <c r="L253" i="9" s="1"/>
  <c r="L244" i="9"/>
  <c r="L252" i="9" s="1"/>
  <c r="Y220" i="9"/>
  <c r="Y210" i="9"/>
  <c r="Y208" i="9"/>
  <c r="Y224" i="9" s="1"/>
  <c r="Y253" i="9"/>
  <c r="AF285" i="9"/>
  <c r="AF283" i="9"/>
  <c r="AF304" i="9"/>
  <c r="AB268" i="9"/>
  <c r="Q277" i="9"/>
  <c r="Q279" i="9" s="1"/>
  <c r="Q280" i="9" s="1"/>
  <c r="R231" i="9"/>
  <c r="H43" i="13"/>
  <c r="H44" i="13"/>
  <c r="H45" i="13"/>
  <c r="T339" i="9"/>
  <c r="T331" i="9"/>
  <c r="U331" i="9"/>
  <c r="J192" i="9"/>
  <c r="J184" i="9"/>
  <c r="H104" i="9"/>
  <c r="H112" i="9" s="1"/>
  <c r="H102" i="9"/>
  <c r="AF100" i="9"/>
  <c r="AF98" i="9"/>
  <c r="AF96" i="9"/>
  <c r="AA339" i="9"/>
  <c r="AA331" i="9"/>
  <c r="AE388" i="9"/>
  <c r="AE390" i="9"/>
  <c r="AE391" i="9"/>
  <c r="AE389" i="9"/>
  <c r="AE392" i="9"/>
  <c r="X350" i="9"/>
  <c r="X367" i="9"/>
  <c r="X375" i="9" s="1"/>
  <c r="X365" i="9"/>
  <c r="X373" i="9" s="1"/>
  <c r="H48" i="9"/>
  <c r="H49" i="9"/>
  <c r="G99" i="9"/>
  <c r="G96" i="9"/>
  <c r="G98" i="9"/>
  <c r="G104" i="9" s="1"/>
  <c r="G100" i="9"/>
  <c r="G97" i="9"/>
  <c r="Z206" i="9"/>
  <c r="Z222" i="9" s="1"/>
  <c r="Z266" i="9"/>
  <c r="Z273" i="9"/>
  <c r="Z205" i="9"/>
  <c r="Z264" i="9"/>
  <c r="Z247" i="9"/>
  <c r="Z312" i="9"/>
  <c r="Z213" i="9"/>
  <c r="Z284" i="9"/>
  <c r="Z276" i="9"/>
  <c r="Z210" i="9"/>
  <c r="Z251" i="9"/>
  <c r="Z313" i="9"/>
  <c r="Z218" i="9"/>
  <c r="Z285" i="9"/>
  <c r="Z288" i="9" s="1"/>
  <c r="Z292" i="9"/>
  <c r="Z217" i="9"/>
  <c r="Z267" i="9"/>
  <c r="Z207" i="9"/>
  <c r="Z303" i="9"/>
  <c r="Z295" i="9"/>
  <c r="Z214" i="9"/>
  <c r="Z226" i="9" s="1"/>
  <c r="Z283" i="9"/>
  <c r="Z274" i="9"/>
  <c r="Z216" i="9"/>
  <c r="Z249" i="9"/>
  <c r="Z304" i="9"/>
  <c r="Z211" i="9"/>
  <c r="Z275" i="9"/>
  <c r="Z208" i="9"/>
  <c r="Z293" i="9"/>
  <c r="Z305" i="9"/>
  <c r="Z311" i="9"/>
  <c r="Z294" i="9"/>
  <c r="Z314" i="9"/>
  <c r="Z212" i="9"/>
  <c r="Z215" i="9"/>
  <c r="Z253" i="9"/>
  <c r="Z220" i="9"/>
  <c r="Z302" i="9"/>
  <c r="Z286" i="9"/>
  <c r="Z219" i="9"/>
  <c r="Z265" i="9"/>
  <c r="Z209" i="9"/>
  <c r="O23" i="9"/>
  <c r="O22" i="9"/>
  <c r="AF169" i="9"/>
  <c r="AF121" i="9"/>
  <c r="AF104" i="9"/>
  <c r="AF139" i="9"/>
  <c r="AF129" i="9"/>
  <c r="AF119" i="9"/>
  <c r="AF140" i="9"/>
  <c r="AF143" i="9" s="1"/>
  <c r="AF130" i="9"/>
  <c r="AF133" i="9" s="1"/>
  <c r="AF122" i="9"/>
  <c r="AF128" i="9"/>
  <c r="AF158" i="9"/>
  <c r="AF148" i="9"/>
  <c r="AF147" i="9"/>
  <c r="AF151" i="9" s="1"/>
  <c r="AF102" i="9"/>
  <c r="AF166" i="9"/>
  <c r="AF138" i="9"/>
  <c r="AF142" i="9" s="1"/>
  <c r="AF69" i="9"/>
  <c r="AF149" i="9"/>
  <c r="AF160" i="9"/>
  <c r="AF131" i="9"/>
  <c r="AF167" i="9"/>
  <c r="AF150" i="9"/>
  <c r="AF168" i="9"/>
  <c r="AF141" i="9"/>
  <c r="AF157" i="9"/>
  <c r="AF159" i="9"/>
  <c r="AF120" i="9"/>
  <c r="M129" i="9"/>
  <c r="M121" i="9"/>
  <c r="M131" i="9"/>
  <c r="M108" i="9"/>
  <c r="M69" i="9"/>
  <c r="M81" i="9" s="1"/>
  <c r="M67" i="9"/>
  <c r="M74" i="9"/>
  <c r="M65" i="9"/>
  <c r="M73" i="9"/>
  <c r="M61" i="9"/>
  <c r="M71" i="9"/>
  <c r="M66" i="9"/>
  <c r="M62" i="9"/>
  <c r="M72" i="9"/>
  <c r="M60" i="9"/>
  <c r="M140" i="9"/>
  <c r="M70" i="9"/>
  <c r="M138" i="9"/>
  <c r="M102" i="9"/>
  <c r="M75" i="9"/>
  <c r="M149" i="9"/>
  <c r="M104" i="9"/>
  <c r="M63" i="9"/>
  <c r="M119" i="9"/>
  <c r="M106" i="9"/>
  <c r="M64" i="9"/>
  <c r="M147" i="9"/>
  <c r="M158" i="9"/>
  <c r="M130" i="9"/>
  <c r="M133" i="9" s="1"/>
  <c r="M167" i="9"/>
  <c r="M168" i="9"/>
  <c r="M128" i="9"/>
  <c r="M159" i="9"/>
  <c r="M68" i="9"/>
  <c r="M122" i="9"/>
  <c r="M157" i="9"/>
  <c r="M169" i="9"/>
  <c r="M166" i="9"/>
  <c r="M170" i="9" s="1"/>
  <c r="M120" i="9"/>
  <c r="M160" i="9"/>
  <c r="M150" i="9"/>
  <c r="M139" i="9"/>
  <c r="M141" i="9"/>
  <c r="M148" i="9"/>
  <c r="S54" i="9"/>
  <c r="S67" i="9"/>
  <c r="S65" i="9"/>
  <c r="L106" i="9"/>
  <c r="R425" i="9"/>
  <c r="C289" i="9"/>
  <c r="C290" i="9" s="1"/>
  <c r="C298" i="9"/>
  <c r="C299" i="9" s="1"/>
  <c r="R381" i="9"/>
  <c r="AC170" i="9"/>
  <c r="T241" i="9"/>
  <c r="T245" i="9"/>
  <c r="T244" i="9"/>
  <c r="T243" i="9"/>
  <c r="K161" i="9"/>
  <c r="Q134" i="9"/>
  <c r="Q135" i="9" s="1"/>
  <c r="Y277" i="9"/>
  <c r="Y218" i="9"/>
  <c r="AA71" i="9"/>
  <c r="E142" i="9"/>
  <c r="AA152" i="9"/>
  <c r="AA153" i="9" s="1"/>
  <c r="AA154" i="9" s="1"/>
  <c r="AA163" i="9"/>
  <c r="AA164" i="9" s="1"/>
  <c r="AD172" i="9"/>
  <c r="AD173" i="9" s="1"/>
  <c r="AF293" i="9"/>
  <c r="AF274" i="9"/>
  <c r="AB196" i="9"/>
  <c r="Q190" i="9"/>
  <c r="Q191" i="9" s="1"/>
  <c r="Q195" i="9"/>
  <c r="Q196" i="9" s="1"/>
  <c r="X193" i="9"/>
  <c r="X195" i="9" s="1"/>
  <c r="X194" i="9"/>
  <c r="AA210" i="9"/>
  <c r="F159" i="9"/>
  <c r="F65" i="9"/>
  <c r="Q288" i="9"/>
  <c r="AB108" i="9"/>
  <c r="AB106" i="9"/>
  <c r="V337" i="9"/>
  <c r="V338" i="9" s="1"/>
  <c r="V342" i="9"/>
  <c r="B424" i="9"/>
  <c r="C152" i="9"/>
  <c r="C171" i="9"/>
  <c r="R277" i="9"/>
  <c r="R279" i="9" s="1"/>
  <c r="R280" i="9" s="1"/>
  <c r="R229" i="9"/>
  <c r="C142" i="9"/>
  <c r="D341" i="9"/>
  <c r="D340" i="9"/>
  <c r="N171" i="9"/>
  <c r="N172" i="9" s="1"/>
  <c r="N173" i="9" s="1"/>
  <c r="AD48" i="9"/>
  <c r="AD49" i="9"/>
  <c r="N97" i="9"/>
  <c r="N100" i="9"/>
  <c r="N96" i="9"/>
  <c r="N99" i="9"/>
  <c r="N98" i="9"/>
  <c r="U388" i="9"/>
  <c r="U390" i="9"/>
  <c r="U391" i="9"/>
  <c r="U392" i="9"/>
  <c r="V243" i="9"/>
  <c r="V245" i="9"/>
  <c r="V251" i="9" s="1"/>
  <c r="V242" i="9"/>
  <c r="V241" i="9"/>
  <c r="V244" i="9"/>
  <c r="V252" i="9" s="1"/>
  <c r="Y20" i="9"/>
  <c r="Y19" i="9"/>
  <c r="Y108" i="9"/>
  <c r="Y106" i="9"/>
  <c r="Y209" i="9"/>
  <c r="W349" i="9"/>
  <c r="W348" i="9" s="1"/>
  <c r="W360" i="9" s="1"/>
  <c r="W347" i="9"/>
  <c r="W345" i="9"/>
  <c r="W335" i="9"/>
  <c r="Y53" i="9"/>
  <c r="Y59" i="9"/>
  <c r="Y43" i="9"/>
  <c r="Y57" i="9"/>
  <c r="Y55" i="9"/>
  <c r="AA203" i="9"/>
  <c r="AA218" i="9"/>
  <c r="AA220" i="9"/>
  <c r="F201" i="9"/>
  <c r="F216" i="9"/>
  <c r="F228" i="9" s="1"/>
  <c r="F214" i="9"/>
  <c r="F226" i="9" s="1"/>
  <c r="B125" i="9"/>
  <c r="B126" i="9" s="1"/>
  <c r="Y219" i="9"/>
  <c r="Y212" i="9"/>
  <c r="R227" i="9"/>
  <c r="AD340" i="9"/>
  <c r="AD341" i="9"/>
  <c r="J74" i="9"/>
  <c r="J129" i="9"/>
  <c r="J69" i="9"/>
  <c r="J141" i="9"/>
  <c r="J166" i="9"/>
  <c r="J170" i="9" s="1"/>
  <c r="J120" i="9"/>
  <c r="J148" i="9"/>
  <c r="J63" i="9"/>
  <c r="J79" i="9" s="1"/>
  <c r="J160" i="9"/>
  <c r="J121" i="9"/>
  <c r="J149" i="9"/>
  <c r="J152" i="9" s="1"/>
  <c r="J70" i="9"/>
  <c r="J82" i="9" s="1"/>
  <c r="J128" i="9"/>
  <c r="J62" i="9"/>
  <c r="J168" i="9"/>
  <c r="J157" i="9"/>
  <c r="J71" i="9"/>
  <c r="J60" i="9"/>
  <c r="J131" i="9"/>
  <c r="J139" i="9"/>
  <c r="J72" i="9"/>
  <c r="J147" i="9"/>
  <c r="J151" i="9" s="1"/>
  <c r="J158" i="9"/>
  <c r="J75" i="9"/>
  <c r="J150" i="9"/>
  <c r="J159" i="9"/>
  <c r="J169" i="9"/>
  <c r="J130" i="9"/>
  <c r="J167" i="9"/>
  <c r="J61" i="9"/>
  <c r="J119" i="9"/>
  <c r="J122" i="9"/>
  <c r="J138" i="9"/>
  <c r="J104" i="9"/>
  <c r="J67" i="9"/>
  <c r="J68" i="9"/>
  <c r="J80" i="9" s="1"/>
  <c r="J106" i="9"/>
  <c r="J73" i="9"/>
  <c r="J64" i="9"/>
  <c r="J65" i="9"/>
  <c r="J102" i="9"/>
  <c r="J108" i="9"/>
  <c r="J140" i="9"/>
  <c r="J66" i="9"/>
  <c r="V204" i="9"/>
  <c r="V203" i="9" s="1"/>
  <c r="V189" i="9"/>
  <c r="V198" i="9"/>
  <c r="V202" i="9"/>
  <c r="V201" i="9" s="1"/>
  <c r="V213" i="9" s="1"/>
  <c r="V225" i="9" s="1"/>
  <c r="V231" i="9" s="1"/>
  <c r="V188" i="9"/>
  <c r="V200" i="9"/>
  <c r="V199" i="9" s="1"/>
  <c r="V211" i="9" s="1"/>
  <c r="AB49" i="9"/>
  <c r="AB48" i="9"/>
  <c r="AA201" i="9"/>
  <c r="AA216" i="9"/>
  <c r="AA214" i="9"/>
  <c r="AF197" i="9"/>
  <c r="AF206" i="9"/>
  <c r="Z151" i="9"/>
  <c r="Y297" i="9"/>
  <c r="F128" i="9"/>
  <c r="R288" i="9"/>
  <c r="E339" i="9"/>
  <c r="E331" i="9"/>
  <c r="S210" i="9"/>
  <c r="S267" i="9"/>
  <c r="S264" i="9"/>
  <c r="S251" i="9"/>
  <c r="S215" i="9"/>
  <c r="S217" i="9"/>
  <c r="S305" i="9"/>
  <c r="S218" i="9"/>
  <c r="S285" i="9"/>
  <c r="S209" i="9"/>
  <c r="S312" i="9"/>
  <c r="S208" i="9"/>
  <c r="S304" i="9"/>
  <c r="S212" i="9"/>
  <c r="S266" i="9"/>
  <c r="S214" i="9"/>
  <c r="S302" i="9"/>
  <c r="S275" i="9"/>
  <c r="S295" i="9"/>
  <c r="S294" i="9"/>
  <c r="S211" i="9"/>
  <c r="S253" i="9"/>
  <c r="S311" i="9"/>
  <c r="S213" i="9"/>
  <c r="S265" i="9"/>
  <c r="S283" i="9"/>
  <c r="S292" i="9"/>
  <c r="S313" i="9"/>
  <c r="S276" i="9"/>
  <c r="S207" i="9"/>
  <c r="S274" i="9"/>
  <c r="S273" i="9"/>
  <c r="S277" i="9" s="1"/>
  <c r="S303" i="9"/>
  <c r="S286" i="9"/>
  <c r="S219" i="9"/>
  <c r="S216" i="9"/>
  <c r="S205" i="9"/>
  <c r="S221" i="9" s="1"/>
  <c r="S314" i="9"/>
  <c r="S220" i="9"/>
  <c r="S206" i="9"/>
  <c r="S247" i="9"/>
  <c r="S249" i="9"/>
  <c r="S293" i="9"/>
  <c r="S284" i="9"/>
  <c r="P48" i="9"/>
  <c r="P49" i="9"/>
  <c r="K400" i="9"/>
  <c r="K398" i="9"/>
  <c r="L354" i="9"/>
  <c r="L370" i="9" s="1"/>
  <c r="L431" i="9"/>
  <c r="L358" i="9"/>
  <c r="L458" i="9"/>
  <c r="L412" i="9"/>
  <c r="L451" i="9"/>
  <c r="L365" i="9"/>
  <c r="L452" i="9"/>
  <c r="L422" i="9"/>
  <c r="L352" i="9"/>
  <c r="L368" i="9" s="1"/>
  <c r="L449" i="9"/>
  <c r="L360" i="9"/>
  <c r="L394" i="9"/>
  <c r="L367" i="9"/>
  <c r="L461" i="9"/>
  <c r="L359" i="9"/>
  <c r="L430" i="9"/>
  <c r="L421" i="9"/>
  <c r="L366" i="9"/>
  <c r="L414" i="9"/>
  <c r="L355" i="9"/>
  <c r="L363" i="9"/>
  <c r="L398" i="9"/>
  <c r="L441" i="9"/>
  <c r="L460" i="9"/>
  <c r="L459" i="9"/>
  <c r="L413" i="9"/>
  <c r="L450" i="9"/>
  <c r="L356" i="9"/>
  <c r="L439" i="9"/>
  <c r="L400" i="9"/>
  <c r="L432" i="9"/>
  <c r="L362" i="9"/>
  <c r="L374" i="9" s="1"/>
  <c r="L440" i="9"/>
  <c r="L433" i="9"/>
  <c r="L353" i="9"/>
  <c r="L357" i="9"/>
  <c r="L442" i="9"/>
  <c r="L396" i="9"/>
  <c r="L404" i="9" s="1"/>
  <c r="L411" i="9"/>
  <c r="L415" i="9" s="1"/>
  <c r="L420" i="9"/>
  <c r="L424" i="9" s="1"/>
  <c r="L364" i="9"/>
  <c r="L361" i="9"/>
  <c r="L373" i="9" s="1"/>
  <c r="L423" i="9"/>
  <c r="AE335" i="9"/>
  <c r="AE347" i="9"/>
  <c r="AE351" i="9"/>
  <c r="AE345" i="9"/>
  <c r="AE349" i="9"/>
  <c r="H331" i="9"/>
  <c r="H339" i="9"/>
  <c r="AD331" i="9"/>
  <c r="P98" i="9"/>
  <c r="P102" i="9" s="1"/>
  <c r="P97" i="9"/>
  <c r="P101" i="9" s="1"/>
  <c r="P96" i="9"/>
  <c r="P100" i="9"/>
  <c r="P106" i="9" s="1"/>
  <c r="P99" i="9"/>
  <c r="P105" i="9" s="1"/>
  <c r="T188" i="9"/>
  <c r="T189" i="9"/>
  <c r="T204" i="9"/>
  <c r="T203" i="9" s="1"/>
  <c r="T202" i="9"/>
  <c r="T201" i="9" s="1"/>
  <c r="T198" i="9"/>
  <c r="T197" i="9" s="1"/>
  <c r="T200" i="9"/>
  <c r="T199" i="9" s="1"/>
  <c r="Y211" i="9"/>
  <c r="Y223" i="9" s="1"/>
  <c r="Y230" i="9" s="1"/>
  <c r="U212" i="9"/>
  <c r="U274" i="9"/>
  <c r="U214" i="9"/>
  <c r="U302" i="9"/>
  <c r="U305" i="9"/>
  <c r="U283" i="9"/>
  <c r="U287" i="9" s="1"/>
  <c r="U215" i="9"/>
  <c r="U216" i="9"/>
  <c r="U276" i="9"/>
  <c r="U311" i="9"/>
  <c r="U211" i="9"/>
  <c r="U303" i="9"/>
  <c r="U267" i="9"/>
  <c r="U304" i="9"/>
  <c r="U292" i="9"/>
  <c r="U207" i="9"/>
  <c r="U205" i="9"/>
  <c r="U221" i="9" s="1"/>
  <c r="U293" i="9"/>
  <c r="U275" i="9"/>
  <c r="U218" i="9"/>
  <c r="U251" i="9"/>
  <c r="U206" i="9"/>
  <c r="U294" i="9"/>
  <c r="U284" i="9"/>
  <c r="U273" i="9"/>
  <c r="U210" i="9"/>
  <c r="U209" i="9"/>
  <c r="U208" i="9"/>
  <c r="U312" i="9"/>
  <c r="U213" i="9"/>
  <c r="U253" i="9"/>
  <c r="U264" i="9"/>
  <c r="U219" i="9"/>
  <c r="U286" i="9"/>
  <c r="U217" i="9"/>
  <c r="U249" i="9"/>
  <c r="U314" i="9"/>
  <c r="U313" i="9"/>
  <c r="U295" i="9"/>
  <c r="U285" i="9"/>
  <c r="U288" i="9" s="1"/>
  <c r="U265" i="9"/>
  <c r="U266" i="9"/>
  <c r="U269" i="9" s="1"/>
  <c r="U247" i="9"/>
  <c r="U220" i="9"/>
  <c r="AD171" i="9"/>
  <c r="AF295" i="9"/>
  <c r="AF314" i="9"/>
  <c r="AE153" i="9"/>
  <c r="AE154" i="9" s="1"/>
  <c r="Y355" i="9"/>
  <c r="Y367" i="9"/>
  <c r="Y366" i="9"/>
  <c r="F104" i="9"/>
  <c r="B454" i="9"/>
  <c r="B444" i="9"/>
  <c r="C161" i="9"/>
  <c r="R228" i="9"/>
  <c r="N142" i="9"/>
  <c r="N144" i="9" s="1"/>
  <c r="N145" i="9" s="1"/>
  <c r="C335" i="9"/>
  <c r="C345" i="9"/>
  <c r="C351" i="9"/>
  <c r="C347" i="9"/>
  <c r="C349" i="9"/>
  <c r="P192" i="9"/>
  <c r="P184" i="9"/>
  <c r="P119" i="9"/>
  <c r="P123" i="9" s="1"/>
  <c r="P138" i="9"/>
  <c r="P157" i="9"/>
  <c r="P169" i="9"/>
  <c r="P167" i="9"/>
  <c r="P131" i="9"/>
  <c r="P121" i="9"/>
  <c r="P130" i="9"/>
  <c r="P149" i="9"/>
  <c r="P140" i="9"/>
  <c r="P147" i="9"/>
  <c r="P148" i="9"/>
  <c r="P166" i="9"/>
  <c r="P170" i="9" s="1"/>
  <c r="P128" i="9"/>
  <c r="P122" i="9"/>
  <c r="P139" i="9"/>
  <c r="P159" i="9"/>
  <c r="P162" i="9" s="1"/>
  <c r="P108" i="9"/>
  <c r="P120" i="9"/>
  <c r="P150" i="9"/>
  <c r="P168" i="9"/>
  <c r="P171" i="9" s="1"/>
  <c r="P141" i="9"/>
  <c r="P129" i="9"/>
  <c r="P158" i="9"/>
  <c r="P160" i="9"/>
  <c r="N243" i="9"/>
  <c r="N245" i="9"/>
  <c r="N241" i="9"/>
  <c r="N242" i="9"/>
  <c r="N244" i="9"/>
  <c r="X344" i="9"/>
  <c r="X353" i="9"/>
  <c r="X355" i="9"/>
  <c r="AF350" i="9"/>
  <c r="AF367" i="9"/>
  <c r="AF365" i="9"/>
  <c r="F203" i="9"/>
  <c r="F218" i="9"/>
  <c r="F220" i="9"/>
  <c r="G314" i="9"/>
  <c r="G285" i="9"/>
  <c r="G311" i="9"/>
  <c r="G210" i="9"/>
  <c r="G212" i="9"/>
  <c r="G220" i="9"/>
  <c r="G264" i="9"/>
  <c r="G266" i="9"/>
  <c r="G249" i="9"/>
  <c r="G257" i="9" s="1"/>
  <c r="G206" i="9"/>
  <c r="G222" i="9" s="1"/>
  <c r="G276" i="9"/>
  <c r="G265" i="9"/>
  <c r="G205" i="9"/>
  <c r="G221" i="9" s="1"/>
  <c r="G247" i="9"/>
  <c r="G217" i="9"/>
  <c r="G283" i="9"/>
  <c r="G215" i="9"/>
  <c r="G294" i="9"/>
  <c r="G297" i="9" s="1"/>
  <c r="G295" i="9"/>
  <c r="G218" i="9"/>
  <c r="G275" i="9"/>
  <c r="G209" i="9"/>
  <c r="G214" i="9"/>
  <c r="G303" i="9"/>
  <c r="G292" i="9"/>
  <c r="G253" i="9"/>
  <c r="G274" i="9"/>
  <c r="G219" i="9"/>
  <c r="G273" i="9"/>
  <c r="G302" i="9"/>
  <c r="G312" i="9"/>
  <c r="G213" i="9"/>
  <c r="G286" i="9"/>
  <c r="G207" i="9"/>
  <c r="G284" i="9"/>
  <c r="G208" i="9"/>
  <c r="G267" i="9"/>
  <c r="G313" i="9"/>
  <c r="G316" i="9" s="1"/>
  <c r="G304" i="9"/>
  <c r="G251" i="9"/>
  <c r="G293" i="9"/>
  <c r="G305" i="9"/>
  <c r="G211" i="9"/>
  <c r="G216" i="9"/>
  <c r="G228" i="9" s="1"/>
  <c r="AF199" i="9"/>
  <c r="AF210" i="9"/>
  <c r="AE315" i="9"/>
  <c r="C228" i="9"/>
  <c r="H278" i="9"/>
  <c r="H279" i="9" s="1"/>
  <c r="H280" i="9" s="1"/>
  <c r="AB245" i="9"/>
  <c r="AB244" i="9"/>
  <c r="AB241" i="9"/>
  <c r="AB243" i="9"/>
  <c r="AB242" i="9"/>
  <c r="Y206" i="9"/>
  <c r="Y249" i="9"/>
  <c r="Y278" i="9"/>
  <c r="U194" i="9"/>
  <c r="U193" i="9"/>
  <c r="U195" i="9" s="1"/>
  <c r="AD125" i="9"/>
  <c r="AD126" i="9" s="1"/>
  <c r="AA134" i="9"/>
  <c r="AA135" i="9" s="1"/>
  <c r="X151" i="9"/>
  <c r="AD133" i="9"/>
  <c r="AD134" i="9" s="1"/>
  <c r="AD135" i="9" s="1"/>
  <c r="AF212" i="9"/>
  <c r="Y363" i="9"/>
  <c r="Y396" i="9"/>
  <c r="Y404" i="9" s="1"/>
  <c r="F129" i="9"/>
  <c r="F167" i="9"/>
  <c r="F158" i="9"/>
  <c r="F75" i="9"/>
  <c r="AB269" i="9"/>
  <c r="K249" i="9"/>
  <c r="Y104" i="9"/>
  <c r="C170" i="9"/>
  <c r="N123" i="9"/>
  <c r="N125" i="9" s="1"/>
  <c r="N126" i="9" s="1"/>
  <c r="AC339" i="9"/>
  <c r="AC331" i="9"/>
  <c r="G107" i="9"/>
  <c r="G139" i="9"/>
  <c r="G160" i="9"/>
  <c r="G102" i="9"/>
  <c r="G168" i="9"/>
  <c r="G131" i="9"/>
  <c r="G147" i="9"/>
  <c r="G151" i="9" s="1"/>
  <c r="G167" i="9"/>
  <c r="G149" i="9"/>
  <c r="G140" i="9"/>
  <c r="G121" i="9"/>
  <c r="G159" i="9"/>
  <c r="G120" i="9"/>
  <c r="G157" i="9"/>
  <c r="G130" i="9"/>
  <c r="G105" i="9"/>
  <c r="G129" i="9"/>
  <c r="G166" i="9"/>
  <c r="G158" i="9"/>
  <c r="G141" i="9"/>
  <c r="G150" i="9"/>
  <c r="G169" i="9"/>
  <c r="G138" i="9"/>
  <c r="G128" i="9"/>
  <c r="G122" i="9"/>
  <c r="G73" i="9"/>
  <c r="G119" i="9"/>
  <c r="G75" i="9"/>
  <c r="G61" i="9"/>
  <c r="G70" i="9"/>
  <c r="G62" i="9"/>
  <c r="G78" i="9" s="1"/>
  <c r="G64" i="9"/>
  <c r="G148" i="9"/>
  <c r="G63" i="9"/>
  <c r="G79" i="9" s="1"/>
  <c r="G74" i="9"/>
  <c r="G60" i="9"/>
  <c r="G71" i="9"/>
  <c r="G83" i="9" s="1"/>
  <c r="G65" i="9"/>
  <c r="G67" i="9"/>
  <c r="G66" i="9"/>
  <c r="G72" i="9"/>
  <c r="G68" i="9"/>
  <c r="G69" i="9"/>
  <c r="J354" i="9"/>
  <c r="J432" i="9"/>
  <c r="J422" i="9"/>
  <c r="J425" i="9" s="1"/>
  <c r="J364" i="9"/>
  <c r="J367" i="9"/>
  <c r="J452" i="9"/>
  <c r="J439" i="9"/>
  <c r="J443" i="9" s="1"/>
  <c r="J450" i="9"/>
  <c r="J440" i="9"/>
  <c r="J361" i="9"/>
  <c r="J411" i="9"/>
  <c r="J442" i="9"/>
  <c r="J366" i="9"/>
  <c r="J451" i="9"/>
  <c r="J454" i="9" s="1"/>
  <c r="J441" i="9"/>
  <c r="J444" i="9" s="1"/>
  <c r="J458" i="9"/>
  <c r="J363" i="9"/>
  <c r="J459" i="9"/>
  <c r="J414" i="9"/>
  <c r="J355" i="9"/>
  <c r="J353" i="9"/>
  <c r="J420" i="9"/>
  <c r="J360" i="9"/>
  <c r="J399" i="9"/>
  <c r="J413" i="9"/>
  <c r="J433" i="9"/>
  <c r="J421" i="9"/>
  <c r="J423" i="9"/>
  <c r="J460" i="9"/>
  <c r="J461" i="9"/>
  <c r="J352" i="9"/>
  <c r="J449" i="9"/>
  <c r="J431" i="9"/>
  <c r="J430" i="9"/>
  <c r="J412" i="9"/>
  <c r="J337" i="9"/>
  <c r="J338" i="9" s="1"/>
  <c r="J342" i="9"/>
  <c r="J343" i="9" s="1"/>
  <c r="O64" i="9"/>
  <c r="O122" i="9"/>
  <c r="O128" i="9"/>
  <c r="O132" i="9" s="1"/>
  <c r="O66" i="9"/>
  <c r="O158" i="9"/>
  <c r="O148" i="9"/>
  <c r="O141" i="9"/>
  <c r="O147" i="9"/>
  <c r="O151" i="9" s="1"/>
  <c r="O120" i="9"/>
  <c r="O167" i="9"/>
  <c r="O157" i="9"/>
  <c r="O161" i="9" s="1"/>
  <c r="O150" i="9"/>
  <c r="O121" i="9"/>
  <c r="O102" i="9"/>
  <c r="O168" i="9"/>
  <c r="O171" i="9" s="1"/>
  <c r="O138" i="9"/>
  <c r="O142" i="9" s="1"/>
  <c r="O144" i="9" s="1"/>
  <c r="O145" i="9" s="1"/>
  <c r="O65" i="9"/>
  <c r="O160" i="9"/>
  <c r="O129" i="9"/>
  <c r="O130" i="9"/>
  <c r="O139" i="9"/>
  <c r="O119" i="9"/>
  <c r="O159" i="9"/>
  <c r="O162" i="9" s="1"/>
  <c r="O140" i="9"/>
  <c r="O143" i="9" s="1"/>
  <c r="O149" i="9"/>
  <c r="O104" i="9"/>
  <c r="O67" i="9"/>
  <c r="O131" i="9"/>
  <c r="O72" i="9"/>
  <c r="O166" i="9"/>
  <c r="O169" i="9"/>
  <c r="K54" i="9"/>
  <c r="K65" i="9"/>
  <c r="K77" i="9" s="1"/>
  <c r="K67" i="9"/>
  <c r="I426" i="9"/>
  <c r="I427" i="9" s="1"/>
  <c r="AF257" i="9"/>
  <c r="N360" i="9"/>
  <c r="N431" i="9"/>
  <c r="N352" i="9"/>
  <c r="N368" i="9" s="1"/>
  <c r="N362" i="9"/>
  <c r="N354" i="9"/>
  <c r="N450" i="9"/>
  <c r="N421" i="9"/>
  <c r="N364" i="9"/>
  <c r="N411" i="9"/>
  <c r="N420" i="9"/>
  <c r="N396" i="9"/>
  <c r="N359" i="9"/>
  <c r="N451" i="9"/>
  <c r="N454" i="9" s="1"/>
  <c r="N422" i="9"/>
  <c r="N361" i="9"/>
  <c r="N414" i="9"/>
  <c r="N400" i="9"/>
  <c r="N353" i="9"/>
  <c r="N369" i="9" s="1"/>
  <c r="N357" i="9"/>
  <c r="N449" i="9"/>
  <c r="N365" i="9"/>
  <c r="N398" i="9"/>
  <c r="N452" i="9"/>
  <c r="N366" i="9"/>
  <c r="N358" i="9"/>
  <c r="N412" i="9"/>
  <c r="N440" i="9"/>
  <c r="N439" i="9"/>
  <c r="N459" i="9"/>
  <c r="N458" i="9"/>
  <c r="N462" i="9" s="1"/>
  <c r="N356" i="9"/>
  <c r="N460" i="9"/>
  <c r="N461" i="9"/>
  <c r="N363" i="9"/>
  <c r="N375" i="9" s="1"/>
  <c r="N355" i="9"/>
  <c r="N371" i="9" s="1"/>
  <c r="N432" i="9"/>
  <c r="N435" i="9" s="1"/>
  <c r="N430" i="9"/>
  <c r="N441" i="9"/>
  <c r="N433" i="9"/>
  <c r="N413" i="9"/>
  <c r="N394" i="9"/>
  <c r="N423" i="9"/>
  <c r="N367" i="9"/>
  <c r="N442" i="9"/>
  <c r="W351" i="9"/>
  <c r="W365" i="9" s="1"/>
  <c r="V285" i="9"/>
  <c r="V292" i="9"/>
  <c r="V210" i="9"/>
  <c r="V264" i="9"/>
  <c r="V303" i="9"/>
  <c r="V295" i="9"/>
  <c r="V217" i="9"/>
  <c r="V312" i="9"/>
  <c r="V219" i="9"/>
  <c r="V304" i="9"/>
  <c r="V311" i="9"/>
  <c r="V214" i="9"/>
  <c r="V226" i="9" s="1"/>
  <c r="V267" i="9"/>
  <c r="V313" i="9"/>
  <c r="V216" i="9"/>
  <c r="V228" i="9" s="1"/>
  <c r="V246" i="9"/>
  <c r="V314" i="9"/>
  <c r="V283" i="9"/>
  <c r="V274" i="9"/>
  <c r="V266" i="9"/>
  <c r="V269" i="9" s="1"/>
  <c r="V302" i="9"/>
  <c r="V305" i="9"/>
  <c r="V209" i="9"/>
  <c r="V275" i="9"/>
  <c r="V294" i="9"/>
  <c r="V218" i="9"/>
  <c r="V253" i="9"/>
  <c r="V265" i="9"/>
  <c r="V248" i="9"/>
  <c r="V256" i="9" s="1"/>
  <c r="V286" i="9"/>
  <c r="V220" i="9"/>
  <c r="V284" i="9"/>
  <c r="V293" i="9"/>
  <c r="V273" i="9"/>
  <c r="V276" i="9"/>
  <c r="F23" i="9"/>
  <c r="F22" i="9"/>
  <c r="F284" i="9"/>
  <c r="F304" i="9"/>
  <c r="F264" i="9"/>
  <c r="F274" i="9"/>
  <c r="F283" i="9"/>
  <c r="F303" i="9"/>
  <c r="F292" i="9"/>
  <c r="F295" i="9"/>
  <c r="F294" i="9"/>
  <c r="F297" i="9" s="1"/>
  <c r="F313" i="9"/>
  <c r="F305" i="9"/>
  <c r="F265" i="9"/>
  <c r="F275" i="9"/>
  <c r="F286" i="9"/>
  <c r="F267" i="9"/>
  <c r="F266" i="9"/>
  <c r="F285" i="9"/>
  <c r="F312" i="9"/>
  <c r="F293" i="9"/>
  <c r="F276" i="9"/>
  <c r="F311" i="9"/>
  <c r="F273" i="9"/>
  <c r="F160" i="9"/>
  <c r="F166" i="9"/>
  <c r="F302" i="9"/>
  <c r="F150" i="9"/>
  <c r="F314" i="9"/>
  <c r="F141" i="9"/>
  <c r="AF214" i="9"/>
  <c r="AF226" i="9" s="1"/>
  <c r="AF208" i="9"/>
  <c r="AF224" i="9" s="1"/>
  <c r="Y365" i="9"/>
  <c r="F45" i="13"/>
  <c r="F43" i="13"/>
  <c r="F44" i="13"/>
  <c r="K253" i="9"/>
  <c r="K251" i="9"/>
  <c r="K255" i="9" s="1"/>
  <c r="M388" i="9"/>
  <c r="M391" i="9"/>
  <c r="M390" i="9"/>
  <c r="M392" i="9"/>
  <c r="M389" i="9"/>
  <c r="AF43" i="9"/>
  <c r="AF57" i="9"/>
  <c r="AF56" i="9" s="1"/>
  <c r="AF68" i="9" s="1"/>
  <c r="AF55" i="9"/>
  <c r="AF54" i="9" s="1"/>
  <c r="AF64" i="9" s="1"/>
  <c r="AF59" i="9"/>
  <c r="AF58" i="9" s="1"/>
  <c r="AF74" i="9" s="1"/>
  <c r="AF53" i="9"/>
  <c r="F392" i="9"/>
  <c r="F398" i="9" s="1"/>
  <c r="F389" i="9"/>
  <c r="F393" i="9" s="1"/>
  <c r="F401" i="9" s="1"/>
  <c r="F391" i="9"/>
  <c r="F397" i="9" s="1"/>
  <c r="F390" i="9"/>
  <c r="F396" i="9" s="1"/>
  <c r="F388" i="9"/>
  <c r="O335" i="9"/>
  <c r="O345" i="9"/>
  <c r="O344" i="9" s="1"/>
  <c r="O352" i="9" s="1"/>
  <c r="O347" i="9"/>
  <c r="O357" i="9" s="1"/>
  <c r="O349" i="9"/>
  <c r="O351" i="9"/>
  <c r="X346" i="9"/>
  <c r="X357" i="9"/>
  <c r="X359" i="9"/>
  <c r="AF23" i="9"/>
  <c r="AF22" i="9"/>
  <c r="AF449" i="9"/>
  <c r="AF453" i="9" s="1"/>
  <c r="AF432" i="9"/>
  <c r="AF412" i="9"/>
  <c r="AF431" i="9"/>
  <c r="AF452" i="9"/>
  <c r="AF460" i="9"/>
  <c r="AF463" i="9" s="1"/>
  <c r="AF440" i="9"/>
  <c r="AF411" i="9"/>
  <c r="AF430" i="9"/>
  <c r="AF434" i="9" s="1"/>
  <c r="AF413" i="9"/>
  <c r="AF416" i="9" s="1"/>
  <c r="AF267" i="9"/>
  <c r="AF269" i="9" s="1"/>
  <c r="AF422" i="9"/>
  <c r="AF433" i="9"/>
  <c r="AF451" i="9"/>
  <c r="AF454" i="9" s="1"/>
  <c r="AF273" i="9"/>
  <c r="AF292" i="9"/>
  <c r="AF296" i="9" s="1"/>
  <c r="AF305" i="9"/>
  <c r="AF312" i="9"/>
  <c r="AF315" i="9" s="1"/>
  <c r="AF313" i="9"/>
  <c r="AF450" i="9"/>
  <c r="AF264" i="9"/>
  <c r="AF286" i="9"/>
  <c r="AF265" i="9"/>
  <c r="AF284" i="9"/>
  <c r="AF441" i="9"/>
  <c r="AF444" i="9" s="1"/>
  <c r="AF421" i="9"/>
  <c r="AF458" i="9"/>
  <c r="AF462" i="9" s="1"/>
  <c r="AF464" i="9" s="1"/>
  <c r="AF465" i="9" s="1"/>
  <c r="AF423" i="9"/>
  <c r="AF442" i="9"/>
  <c r="AF459" i="9"/>
  <c r="AF461" i="9"/>
  <c r="AF414" i="9"/>
  <c r="AF420" i="9"/>
  <c r="AF439" i="9"/>
  <c r="X58" i="9"/>
  <c r="X73" i="9"/>
  <c r="X75" i="9"/>
  <c r="X83" i="9" s="1"/>
  <c r="I463" i="9"/>
  <c r="I464" i="9" s="1"/>
  <c r="I465" i="9" s="1"/>
  <c r="D391" i="9"/>
  <c r="D397" i="9" s="1"/>
  <c r="D390" i="9"/>
  <c r="D396" i="9" s="1"/>
  <c r="D392" i="9"/>
  <c r="D400" i="9" s="1"/>
  <c r="D388" i="9"/>
  <c r="D389" i="9"/>
  <c r="D395" i="9" s="1"/>
  <c r="Y251" i="9"/>
  <c r="E108" i="9"/>
  <c r="E112" i="9" s="1"/>
  <c r="Y359" i="9"/>
  <c r="X218" i="9"/>
  <c r="X275" i="9"/>
  <c r="X210" i="9"/>
  <c r="X292" i="9"/>
  <c r="X296" i="9" s="1"/>
  <c r="X267" i="9"/>
  <c r="X211" i="9"/>
  <c r="X274" i="9"/>
  <c r="X266" i="9"/>
  <c r="X311" i="9"/>
  <c r="X286" i="9"/>
  <c r="X208" i="9"/>
  <c r="X265" i="9"/>
  <c r="X314" i="9"/>
  <c r="X249" i="9"/>
  <c r="X213" i="9"/>
  <c r="X273" i="9"/>
  <c r="X277" i="9" s="1"/>
  <c r="X303" i="9"/>
  <c r="X251" i="9"/>
  <c r="X217" i="9"/>
  <c r="X253" i="9"/>
  <c r="X313" i="9"/>
  <c r="X316" i="9" s="1"/>
  <c r="X212" i="9"/>
  <c r="X247" i="9"/>
  <c r="X255" i="9" s="1"/>
  <c r="X276" i="9"/>
  <c r="X283" i="9"/>
  <c r="X216" i="9"/>
  <c r="X214" i="9"/>
  <c r="X293" i="9"/>
  <c r="X209" i="9"/>
  <c r="X220" i="9"/>
  <c r="X205" i="9"/>
  <c r="X221" i="9" s="1"/>
  <c r="X304" i="9"/>
  <c r="X307" i="9" s="1"/>
  <c r="X206" i="9"/>
  <c r="X222" i="9" s="1"/>
  <c r="X305" i="9"/>
  <c r="X215" i="9"/>
  <c r="X295" i="9"/>
  <c r="X312" i="9"/>
  <c r="X264" i="9"/>
  <c r="X294" i="9"/>
  <c r="X285" i="9"/>
  <c r="X284" i="9"/>
  <c r="X219" i="9"/>
  <c r="X302" i="9"/>
  <c r="X207" i="9"/>
  <c r="X223" i="9" s="1"/>
  <c r="AB66" i="9"/>
  <c r="AB64" i="9"/>
  <c r="F131" i="9"/>
  <c r="F133" i="9" s="1"/>
  <c r="F140" i="9"/>
  <c r="R104" i="9"/>
  <c r="R102" i="9"/>
  <c r="Y102" i="9"/>
  <c r="Y110" i="9" s="1"/>
  <c r="R270" i="9"/>
  <c r="R271" i="9" s="1"/>
  <c r="R289" i="9"/>
  <c r="R290" i="9" s="1"/>
  <c r="E48" i="9"/>
  <c r="E49" i="9"/>
  <c r="F340" i="9"/>
  <c r="F341" i="9"/>
  <c r="S45" i="9"/>
  <c r="S46" i="9" s="1"/>
  <c r="S50" i="9"/>
  <c r="S51" i="9" s="1"/>
  <c r="K394" i="9"/>
  <c r="K396" i="9"/>
  <c r="K404" i="9" s="1"/>
  <c r="M335" i="9"/>
  <c r="M349" i="9"/>
  <c r="M351" i="9"/>
  <c r="M347" i="9"/>
  <c r="M345" i="9"/>
  <c r="U102" i="9"/>
  <c r="U147" i="9"/>
  <c r="U120" i="9"/>
  <c r="U121" i="9"/>
  <c r="U124" i="9" s="1"/>
  <c r="U119" i="9"/>
  <c r="U128" i="9"/>
  <c r="U169" i="9"/>
  <c r="U130" i="9"/>
  <c r="U141" i="9"/>
  <c r="U138" i="9"/>
  <c r="U160" i="9"/>
  <c r="U106" i="9"/>
  <c r="U69" i="9"/>
  <c r="U148" i="9"/>
  <c r="U150" i="9"/>
  <c r="U73" i="9"/>
  <c r="U149" i="9"/>
  <c r="U166" i="9"/>
  <c r="U63" i="9"/>
  <c r="U122" i="9"/>
  <c r="U71" i="9"/>
  <c r="U83" i="9" s="1"/>
  <c r="U158" i="9"/>
  <c r="U64" i="9"/>
  <c r="U65" i="9"/>
  <c r="U67" i="9"/>
  <c r="U129" i="9"/>
  <c r="U168" i="9"/>
  <c r="U104" i="9"/>
  <c r="U75" i="9"/>
  <c r="U72" i="9"/>
  <c r="U139" i="9"/>
  <c r="U61" i="9"/>
  <c r="U108" i="9"/>
  <c r="U167" i="9"/>
  <c r="U74" i="9"/>
  <c r="U159" i="9"/>
  <c r="U66" i="9"/>
  <c r="U131" i="9"/>
  <c r="U157" i="9"/>
  <c r="U161" i="9" s="1"/>
  <c r="U60" i="9"/>
  <c r="U76" i="9" s="1"/>
  <c r="U68" i="9"/>
  <c r="U140" i="9"/>
  <c r="U70" i="9"/>
  <c r="U62" i="9"/>
  <c r="J388" i="9"/>
  <c r="J390" i="9"/>
  <c r="J392" i="9"/>
  <c r="J398" i="9" s="1"/>
  <c r="J391" i="9"/>
  <c r="J397" i="9" s="1"/>
  <c r="AC192" i="9"/>
  <c r="AC184" i="9"/>
  <c r="U389" i="9"/>
  <c r="P339" i="9"/>
  <c r="P331" i="9"/>
  <c r="U335" i="9"/>
  <c r="U345" i="9"/>
  <c r="U344" i="9" s="1"/>
  <c r="U351" i="9"/>
  <c r="U350" i="9" s="1"/>
  <c r="U349" i="9"/>
  <c r="U348" i="9" s="1"/>
  <c r="U347" i="9"/>
  <c r="U346" i="9" s="1"/>
  <c r="N202" i="9"/>
  <c r="N200" i="9"/>
  <c r="N188" i="9"/>
  <c r="N189" i="9"/>
  <c r="N204" i="9"/>
  <c r="N198" i="9"/>
  <c r="Y201" i="9"/>
  <c r="Y214" i="9"/>
  <c r="W412" i="9"/>
  <c r="W414" i="9"/>
  <c r="W423" i="9"/>
  <c r="W431" i="9"/>
  <c r="W421" i="9"/>
  <c r="W361" i="9"/>
  <c r="W433" i="9"/>
  <c r="W442" i="9"/>
  <c r="W432" i="9"/>
  <c r="W422" i="9"/>
  <c r="W449" i="9"/>
  <c r="W458" i="9"/>
  <c r="W440" i="9"/>
  <c r="W411" i="9"/>
  <c r="W461" i="9"/>
  <c r="W363" i="9"/>
  <c r="W441" i="9"/>
  <c r="W430" i="9"/>
  <c r="W396" i="9"/>
  <c r="W413" i="9"/>
  <c r="W459" i="9"/>
  <c r="W452" i="9"/>
  <c r="W400" i="9"/>
  <c r="W451" i="9"/>
  <c r="W420" i="9"/>
  <c r="W362" i="9"/>
  <c r="W394" i="9"/>
  <c r="W439" i="9"/>
  <c r="W450" i="9"/>
  <c r="W398" i="9"/>
  <c r="W460" i="9"/>
  <c r="W463" i="9" s="1"/>
  <c r="S398" i="9"/>
  <c r="S400" i="9"/>
  <c r="U48" i="9"/>
  <c r="U49" i="9"/>
  <c r="Z361" i="9"/>
  <c r="Z373" i="9" s="1"/>
  <c r="Z433" i="9"/>
  <c r="Z439" i="9"/>
  <c r="Z353" i="9"/>
  <c r="Z366" i="9"/>
  <c r="Z451" i="9"/>
  <c r="Z358" i="9"/>
  <c r="Z449" i="9"/>
  <c r="Z442" i="9"/>
  <c r="Z360" i="9"/>
  <c r="Z363" i="9"/>
  <c r="Z440" i="9"/>
  <c r="Z355" i="9"/>
  <c r="Z371" i="9" s="1"/>
  <c r="Z452" i="9"/>
  <c r="Z458" i="9"/>
  <c r="Z412" i="9"/>
  <c r="Z394" i="9"/>
  <c r="Z441" i="9"/>
  <c r="Z362" i="9"/>
  <c r="Z461" i="9"/>
  <c r="Z413" i="9"/>
  <c r="Z357" i="9"/>
  <c r="Z420" i="9"/>
  <c r="Z421" i="9"/>
  <c r="Z367" i="9"/>
  <c r="Z396" i="9"/>
  <c r="Z459" i="9"/>
  <c r="Z411" i="9"/>
  <c r="Z415" i="9" s="1"/>
  <c r="Z431" i="9"/>
  <c r="Z460" i="9"/>
  <c r="Z400" i="9"/>
  <c r="Z352" i="9"/>
  <c r="Z368" i="9" s="1"/>
  <c r="Z356" i="9"/>
  <c r="Z422" i="9"/>
  <c r="Z364" i="9"/>
  <c r="Z365" i="9"/>
  <c r="Z430" i="9"/>
  <c r="Z359" i="9"/>
  <c r="Z423" i="9"/>
  <c r="Z354" i="9"/>
  <c r="Z370" i="9" s="1"/>
  <c r="Z432" i="9"/>
  <c r="Z398" i="9"/>
  <c r="Z414" i="9"/>
  <c r="Z450" i="9"/>
  <c r="F197" i="9"/>
  <c r="F208" i="9"/>
  <c r="F224" i="9" s="1"/>
  <c r="F206" i="9"/>
  <c r="F222" i="9" s="1"/>
  <c r="P43" i="9"/>
  <c r="P55" i="9"/>
  <c r="P67" i="9" s="1"/>
  <c r="P57" i="9"/>
  <c r="P56" i="9" s="1"/>
  <c r="P70" i="9" s="1"/>
  <c r="P59" i="9"/>
  <c r="P58" i="9" s="1"/>
  <c r="P72" i="9" s="1"/>
  <c r="P53" i="9"/>
  <c r="P52" i="9" s="1"/>
  <c r="P62" i="9" s="1"/>
  <c r="R142" i="9"/>
  <c r="R144" i="9" s="1"/>
  <c r="R145" i="9" s="1"/>
  <c r="R163" i="9"/>
  <c r="R164" i="9" s="1"/>
  <c r="AF203" i="9"/>
  <c r="AF220" i="9"/>
  <c r="R453" i="9"/>
  <c r="R455" i="9" s="1"/>
  <c r="R456" i="9" s="1"/>
  <c r="R424" i="9"/>
  <c r="R426" i="9" s="1"/>
  <c r="R427" i="9" s="1"/>
  <c r="AE268" i="9"/>
  <c r="AE316" i="9"/>
  <c r="I454" i="9"/>
  <c r="I455" i="9" s="1"/>
  <c r="I456" i="9" s="1"/>
  <c r="C316" i="9"/>
  <c r="C317" i="9" s="1"/>
  <c r="C318" i="9" s="1"/>
  <c r="C224" i="9"/>
  <c r="C222" i="9"/>
  <c r="C229" i="9" s="1"/>
  <c r="C233" i="9" s="1"/>
  <c r="AC78" i="9"/>
  <c r="AC76" i="9"/>
  <c r="D351" i="9"/>
  <c r="D350" i="9" s="1"/>
  <c r="D347" i="9"/>
  <c r="D359" i="9" s="1"/>
  <c r="D345" i="9"/>
  <c r="D344" i="9" s="1"/>
  <c r="D354" i="9" s="1"/>
  <c r="D335" i="9"/>
  <c r="D349" i="9"/>
  <c r="D348" i="9" s="1"/>
  <c r="AB204" i="9"/>
  <c r="AB202" i="9"/>
  <c r="AB200" i="9"/>
  <c r="AB198" i="9"/>
  <c r="AB188" i="9"/>
  <c r="AB189" i="9"/>
  <c r="L134" i="9"/>
  <c r="L135" i="9" s="1"/>
  <c r="B162" i="9"/>
  <c r="Y217" i="9"/>
  <c r="Y216" i="9"/>
  <c r="Y228" i="9" s="1"/>
  <c r="Y287" i="9"/>
  <c r="E134" i="9"/>
  <c r="E135" i="9" s="1"/>
  <c r="I152" i="9"/>
  <c r="I153" i="9" s="1"/>
  <c r="I154" i="9" s="1"/>
  <c r="AA108" i="9"/>
  <c r="AA102" i="9"/>
  <c r="AA110" i="9" s="1"/>
  <c r="X81" i="9"/>
  <c r="AD69" i="9"/>
  <c r="AF215" i="9"/>
  <c r="AF294" i="9"/>
  <c r="AF302" i="9"/>
  <c r="AF306" i="9" s="1"/>
  <c r="AB190" i="9"/>
  <c r="AB191" i="9" s="1"/>
  <c r="AE132" i="9"/>
  <c r="AE134" i="9" s="1"/>
  <c r="AE135" i="9" s="1"/>
  <c r="AE142" i="9"/>
  <c r="AF190" i="9"/>
  <c r="AF191" i="9" s="1"/>
  <c r="Y398" i="9"/>
  <c r="Y402" i="9" s="1"/>
  <c r="Y416" i="9"/>
  <c r="Y417" i="9" s="1"/>
  <c r="Y418" i="9" s="1"/>
  <c r="F138" i="9"/>
  <c r="F142" i="9" s="1"/>
  <c r="F121" i="9"/>
  <c r="F124" i="9" s="1"/>
  <c r="F169" i="9"/>
  <c r="F147" i="9"/>
  <c r="F151" i="9" s="1"/>
  <c r="Q268" i="9"/>
  <c r="Q270" i="9" s="1"/>
  <c r="Q271" i="9" s="1"/>
  <c r="Q307" i="9"/>
  <c r="Q308" i="9" s="1"/>
  <c r="Q309" i="9" s="1"/>
  <c r="Q316" i="9"/>
  <c r="B463" i="9"/>
  <c r="R196" i="9"/>
  <c r="C79" i="9"/>
  <c r="R226" i="9"/>
  <c r="N132" i="9"/>
  <c r="N134" i="9" s="1"/>
  <c r="N135" i="9" s="1"/>
  <c r="K233" i="9" l="1"/>
  <c r="N298" i="9"/>
  <c r="N299" i="9" s="1"/>
  <c r="L112" i="9"/>
  <c r="B112" i="9"/>
  <c r="AE298" i="9"/>
  <c r="AE299" i="9" s="1"/>
  <c r="C402" i="9"/>
  <c r="Y315" i="9"/>
  <c r="Y317" i="9" s="1"/>
  <c r="Y318" i="9" s="1"/>
  <c r="B400" i="9"/>
  <c r="B398" i="9"/>
  <c r="Z171" i="9"/>
  <c r="T143" i="9"/>
  <c r="I257" i="9"/>
  <c r="T125" i="9"/>
  <c r="T126" i="9" s="1"/>
  <c r="AE269" i="9"/>
  <c r="O279" i="9"/>
  <c r="O280" i="9" s="1"/>
  <c r="V394" i="9"/>
  <c r="V402" i="9" s="1"/>
  <c r="Q224" i="9"/>
  <c r="I255" i="9"/>
  <c r="K436" i="9"/>
  <c r="K437" i="9" s="1"/>
  <c r="Z125" i="9"/>
  <c r="Z126" i="9" s="1"/>
  <c r="L72" i="9"/>
  <c r="L74" i="9"/>
  <c r="L75" i="9"/>
  <c r="H249" i="9"/>
  <c r="H257" i="9" s="1"/>
  <c r="X453" i="9"/>
  <c r="X455" i="9" s="1"/>
  <c r="X456" i="9" s="1"/>
  <c r="AB77" i="9"/>
  <c r="C251" i="9"/>
  <c r="C253" i="9"/>
  <c r="U289" i="9"/>
  <c r="U290" i="9" s="1"/>
  <c r="L372" i="9"/>
  <c r="F416" i="9"/>
  <c r="D353" i="9"/>
  <c r="Y464" i="9"/>
  <c r="Y465" i="9" s="1"/>
  <c r="S151" i="9"/>
  <c r="S153" i="9" s="1"/>
  <c r="S154" i="9" s="1"/>
  <c r="M99" i="9"/>
  <c r="J244" i="9"/>
  <c r="AA242" i="9"/>
  <c r="AB389" i="9"/>
  <c r="P389" i="9"/>
  <c r="I391" i="9"/>
  <c r="AB391" i="9"/>
  <c r="AB397" i="9" s="1"/>
  <c r="P391" i="9"/>
  <c r="P399" i="9" s="1"/>
  <c r="W244" i="9"/>
  <c r="I99" i="9"/>
  <c r="C97" i="9"/>
  <c r="I97" i="9"/>
  <c r="Z97" i="9"/>
  <c r="V99" i="9"/>
  <c r="W99" i="9"/>
  <c r="C99" i="9"/>
  <c r="C242" i="9"/>
  <c r="V97" i="9"/>
  <c r="C244" i="9"/>
  <c r="R242" i="9"/>
  <c r="U244" i="9"/>
  <c r="D97" i="9"/>
  <c r="H242" i="9"/>
  <c r="L97" i="9"/>
  <c r="T97" i="9"/>
  <c r="D99" i="9"/>
  <c r="E99" i="9"/>
  <c r="W97" i="9"/>
  <c r="S244" i="9"/>
  <c r="AA389" i="9"/>
  <c r="Y99" i="9"/>
  <c r="AB99" i="9"/>
  <c r="Z242" i="9"/>
  <c r="L389" i="9"/>
  <c r="B244" i="9"/>
  <c r="Z244" i="9"/>
  <c r="V389" i="9"/>
  <c r="Q97" i="9"/>
  <c r="AC242" i="9"/>
  <c r="AC246" i="9" s="1"/>
  <c r="V391" i="9"/>
  <c r="D242" i="9"/>
  <c r="D246" i="9" s="1"/>
  <c r="Q244" i="9"/>
  <c r="AC389" i="9"/>
  <c r="X244" i="9"/>
  <c r="X391" i="9"/>
  <c r="B391" i="9"/>
  <c r="AD97" i="9"/>
  <c r="H97" i="9"/>
  <c r="G391" i="9"/>
  <c r="Q99" i="9"/>
  <c r="R389" i="9"/>
  <c r="H99" i="9"/>
  <c r="Q242" i="9"/>
  <c r="AA99" i="9"/>
  <c r="AD389" i="9"/>
  <c r="Y391" i="9"/>
  <c r="P244" i="9"/>
  <c r="E389" i="9"/>
  <c r="Z389" i="9"/>
  <c r="N391" i="9"/>
  <c r="M97" i="9"/>
  <c r="T389" i="9"/>
  <c r="S391" i="9"/>
  <c r="F244" i="9"/>
  <c r="T391" i="9"/>
  <c r="K391" i="9"/>
  <c r="O242" i="9"/>
  <c r="AB97" i="9"/>
  <c r="K244" i="9"/>
  <c r="AE244" i="9"/>
  <c r="U99" i="9"/>
  <c r="R244" i="9"/>
  <c r="Q389" i="9"/>
  <c r="Q395" i="9" s="1"/>
  <c r="Q403" i="9" s="1"/>
  <c r="L391" i="9"/>
  <c r="Q391" i="9"/>
  <c r="AA97" i="9"/>
  <c r="E97" i="9"/>
  <c r="AC244" i="9"/>
  <c r="AA391" i="9"/>
  <c r="D244" i="9"/>
  <c r="B389" i="9"/>
  <c r="Y244" i="9"/>
  <c r="U242" i="9"/>
  <c r="X389" i="9"/>
  <c r="X242" i="9"/>
  <c r="K389" i="9"/>
  <c r="Z99" i="9"/>
  <c r="F242" i="9"/>
  <c r="K242" i="9"/>
  <c r="Y242" i="9"/>
  <c r="B97" i="9"/>
  <c r="J99" i="9"/>
  <c r="T99" i="9"/>
  <c r="AD391" i="9"/>
  <c r="J242" i="9"/>
  <c r="AD99" i="9"/>
  <c r="H244" i="9"/>
  <c r="P242" i="9"/>
  <c r="E391" i="9"/>
  <c r="O244" i="9"/>
  <c r="R391" i="9"/>
  <c r="U97" i="9"/>
  <c r="AE242" i="9"/>
  <c r="I244" i="9"/>
  <c r="H389" i="9"/>
  <c r="H395" i="9" s="1"/>
  <c r="H403" i="9" s="1"/>
  <c r="O389" i="9"/>
  <c r="H391" i="9"/>
  <c r="N389" i="9"/>
  <c r="S99" i="9"/>
  <c r="AF242" i="9"/>
  <c r="O391" i="9"/>
  <c r="L99" i="9"/>
  <c r="C391" i="9"/>
  <c r="J97" i="9"/>
  <c r="E242" i="9"/>
  <c r="G244" i="9"/>
  <c r="C389" i="9"/>
  <c r="S97" i="9"/>
  <c r="S242" i="9"/>
  <c r="Z391" i="9"/>
  <c r="T242" i="9"/>
  <c r="AA244" i="9"/>
  <c r="J389" i="9"/>
  <c r="Y389" i="9"/>
  <c r="S389" i="9"/>
  <c r="AC391" i="9"/>
  <c r="W242" i="9"/>
  <c r="G242" i="9"/>
  <c r="I242" i="9"/>
  <c r="I389" i="9"/>
  <c r="R99" i="9"/>
  <c r="B99" i="9"/>
  <c r="G389" i="9"/>
  <c r="X97" i="9"/>
  <c r="K97" i="9"/>
  <c r="AF389" i="9"/>
  <c r="X99" i="9"/>
  <c r="F97" i="9"/>
  <c r="AF391" i="9"/>
  <c r="F99" i="9"/>
  <c r="E244" i="9"/>
  <c r="R97" i="9"/>
  <c r="Y97" i="9"/>
  <c r="AF244" i="9"/>
  <c r="K99" i="9"/>
  <c r="S361" i="9"/>
  <c r="C45" i="9"/>
  <c r="C46" i="9" s="1"/>
  <c r="C50" i="9"/>
  <c r="AE307" i="9"/>
  <c r="AB104" i="9"/>
  <c r="AB112" i="9" s="1"/>
  <c r="AD289" i="9"/>
  <c r="AD290" i="9" s="1"/>
  <c r="Z404" i="9"/>
  <c r="G85" i="9"/>
  <c r="V151" i="9"/>
  <c r="D394" i="9"/>
  <c r="K108" i="9"/>
  <c r="K112" i="9" s="1"/>
  <c r="AA308" i="9"/>
  <c r="AA309" i="9" s="1"/>
  <c r="Q104" i="9"/>
  <c r="Q102" i="9"/>
  <c r="L52" i="9"/>
  <c r="L61" i="9"/>
  <c r="L63" i="9"/>
  <c r="C434" i="9"/>
  <c r="B87" i="9"/>
  <c r="B89" i="9" s="1"/>
  <c r="B90" i="9" s="1"/>
  <c r="B91" i="9" s="1"/>
  <c r="B175" i="9" s="1"/>
  <c r="C51" i="9"/>
  <c r="AB153" i="9"/>
  <c r="AB154" i="9" s="1"/>
  <c r="AE270" i="9"/>
  <c r="AE271" i="9" s="1"/>
  <c r="J375" i="9"/>
  <c r="U190" i="9"/>
  <c r="U191" i="9" s="1"/>
  <c r="E144" i="9"/>
  <c r="E145" i="9" s="1"/>
  <c r="O445" i="9"/>
  <c r="O446" i="9" s="1"/>
  <c r="AA112" i="9"/>
  <c r="D367" i="9"/>
  <c r="M434" i="9"/>
  <c r="M436" i="9" s="1"/>
  <c r="M437" i="9" s="1"/>
  <c r="I289" i="9"/>
  <c r="I290" i="9" s="1"/>
  <c r="E125" i="9"/>
  <c r="E126" i="9" s="1"/>
  <c r="AC151" i="9"/>
  <c r="AC153" i="9" s="1"/>
  <c r="AC154" i="9" s="1"/>
  <c r="AE279" i="9"/>
  <c r="AE280" i="9" s="1"/>
  <c r="C69" i="9"/>
  <c r="C81" i="9" s="1"/>
  <c r="C86" i="9" s="1"/>
  <c r="J462" i="9"/>
  <c r="U196" i="9"/>
  <c r="G268" i="9"/>
  <c r="AF65" i="9"/>
  <c r="F375" i="9"/>
  <c r="F379" i="9" s="1"/>
  <c r="E224" i="9"/>
  <c r="O354" i="9"/>
  <c r="W249" i="9"/>
  <c r="W257" i="9" s="1"/>
  <c r="Q257" i="9"/>
  <c r="Y153" i="9"/>
  <c r="Y154" i="9" s="1"/>
  <c r="K376" i="9"/>
  <c r="I398" i="9"/>
  <c r="I400" i="9"/>
  <c r="Q253" i="9"/>
  <c r="Q251" i="9"/>
  <c r="Q255" i="9" s="1"/>
  <c r="Z170" i="9"/>
  <c r="C133" i="9"/>
  <c r="AB67" i="9"/>
  <c r="AB82" i="9"/>
  <c r="H232" i="9"/>
  <c r="H234" i="9" s="1"/>
  <c r="V316" i="9"/>
  <c r="G223" i="9"/>
  <c r="P61" i="9"/>
  <c r="L425" i="9"/>
  <c r="L426" i="9" s="1"/>
  <c r="L427" i="9" s="1"/>
  <c r="S296" i="9"/>
  <c r="V82" i="9"/>
  <c r="L207" i="9"/>
  <c r="W306" i="9"/>
  <c r="W308" i="9" s="1"/>
  <c r="W309" i="9" s="1"/>
  <c r="D363" i="9"/>
  <c r="D375" i="9" s="1"/>
  <c r="M426" i="9"/>
  <c r="M427" i="9" s="1"/>
  <c r="X61" i="9"/>
  <c r="I251" i="9"/>
  <c r="H222" i="9"/>
  <c r="H229" i="9" s="1"/>
  <c r="H233" i="9" s="1"/>
  <c r="H235" i="9" s="1"/>
  <c r="H236" i="9" s="1"/>
  <c r="H320" i="9" s="1"/>
  <c r="Z133" i="9"/>
  <c r="Z134" i="9" s="1"/>
  <c r="Z135" i="9" s="1"/>
  <c r="C70" i="9"/>
  <c r="C82" i="9" s="1"/>
  <c r="C87" i="9" s="1"/>
  <c r="AB72" i="9"/>
  <c r="AB80" i="9" s="1"/>
  <c r="P132" i="9"/>
  <c r="L369" i="9"/>
  <c r="L376" i="9" s="1"/>
  <c r="O404" i="9"/>
  <c r="W221" i="9"/>
  <c r="W229" i="9" s="1"/>
  <c r="D352" i="9"/>
  <c r="K51" i="9"/>
  <c r="X60" i="9"/>
  <c r="S435" i="9"/>
  <c r="Q199" i="9"/>
  <c r="Q212" i="9"/>
  <c r="P172" i="9"/>
  <c r="P173" i="9" s="1"/>
  <c r="J112" i="9"/>
  <c r="Z278" i="9"/>
  <c r="AA221" i="9"/>
  <c r="D393" i="9"/>
  <c r="K110" i="9"/>
  <c r="K50" i="9"/>
  <c r="K45" i="9"/>
  <c r="K46" i="9" s="1"/>
  <c r="L56" i="9"/>
  <c r="L69" i="9"/>
  <c r="L71" i="9"/>
  <c r="L83" i="9" s="1"/>
  <c r="X306" i="9"/>
  <c r="F268" i="9"/>
  <c r="M445" i="9"/>
  <c r="M446" i="9" s="1"/>
  <c r="Q197" i="9"/>
  <c r="Q206" i="9"/>
  <c r="Q222" i="9" s="1"/>
  <c r="C64" i="9"/>
  <c r="C76" i="9" s="1"/>
  <c r="C84" i="9" s="1"/>
  <c r="AB124" i="9"/>
  <c r="K79" i="9"/>
  <c r="W424" i="9"/>
  <c r="W426" i="9" s="1"/>
  <c r="W427" i="9" s="1"/>
  <c r="X288" i="9"/>
  <c r="G132" i="9"/>
  <c r="P151" i="9"/>
  <c r="U224" i="9"/>
  <c r="B426" i="9"/>
  <c r="B427" i="9" s="1"/>
  <c r="Z307" i="9"/>
  <c r="V73" i="9"/>
  <c r="L210" i="9"/>
  <c r="E221" i="9"/>
  <c r="W224" i="9"/>
  <c r="O225" i="9"/>
  <c r="V369" i="9"/>
  <c r="I227" i="9"/>
  <c r="K455" i="9"/>
  <c r="K456" i="9" s="1"/>
  <c r="Y444" i="9"/>
  <c r="Y445" i="9" s="1"/>
  <c r="Y446" i="9" s="1"/>
  <c r="X170" i="9"/>
  <c r="X172" i="9" s="1"/>
  <c r="X173" i="9" s="1"/>
  <c r="Z108" i="9"/>
  <c r="Z106" i="9"/>
  <c r="I279" i="9"/>
  <c r="I280" i="9" s="1"/>
  <c r="S424" i="9"/>
  <c r="S426" i="9" s="1"/>
  <c r="S427" i="9" s="1"/>
  <c r="E171" i="9"/>
  <c r="R398" i="9"/>
  <c r="R402" i="9" s="1"/>
  <c r="R249" i="9"/>
  <c r="R257" i="9" s="1"/>
  <c r="R247" i="9"/>
  <c r="R255" i="9" s="1"/>
  <c r="Q203" i="9"/>
  <c r="Q218" i="9"/>
  <c r="Q226" i="9" s="1"/>
  <c r="C132" i="9"/>
  <c r="C134" i="9" s="1"/>
  <c r="C135" i="9" s="1"/>
  <c r="X436" i="9"/>
  <c r="X437" i="9" s="1"/>
  <c r="AB123" i="9"/>
  <c r="AB125" i="9" s="1"/>
  <c r="AB126" i="9" s="1"/>
  <c r="S112" i="9"/>
  <c r="I104" i="9"/>
  <c r="I112" i="9" s="1"/>
  <c r="I102" i="9"/>
  <c r="U162" i="9"/>
  <c r="U163" i="9" s="1"/>
  <c r="U164" i="9" s="1"/>
  <c r="W454" i="9"/>
  <c r="U110" i="9"/>
  <c r="X297" i="9"/>
  <c r="X224" i="9"/>
  <c r="AF443" i="9"/>
  <c r="AF445" i="9" s="1"/>
  <c r="AF446" i="9" s="1"/>
  <c r="AF435" i="9"/>
  <c r="J415" i="9"/>
  <c r="G142" i="9"/>
  <c r="L435" i="9"/>
  <c r="K163" i="9"/>
  <c r="K164" i="9" s="1"/>
  <c r="M132" i="9"/>
  <c r="M134" i="9" s="1"/>
  <c r="M135" i="9" s="1"/>
  <c r="Z257" i="9"/>
  <c r="F434" i="9"/>
  <c r="V71" i="9"/>
  <c r="L206" i="9"/>
  <c r="C153" i="9"/>
  <c r="C154" i="9" s="1"/>
  <c r="E247" i="9"/>
  <c r="M297" i="9"/>
  <c r="M298" i="9" s="1"/>
  <c r="M299" i="9" s="1"/>
  <c r="W223" i="9"/>
  <c r="Y369" i="9"/>
  <c r="V462" i="9"/>
  <c r="Y434" i="9"/>
  <c r="Y436" i="9" s="1"/>
  <c r="Y437" i="9" s="1"/>
  <c r="Y123" i="9"/>
  <c r="Y125" i="9" s="1"/>
  <c r="Y126" i="9" s="1"/>
  <c r="S132" i="9"/>
  <c r="S134" i="9" s="1"/>
  <c r="S135" i="9" s="1"/>
  <c r="S396" i="9"/>
  <c r="S404" i="9" s="1"/>
  <c r="S394" i="9"/>
  <c r="S402" i="9" s="1"/>
  <c r="N307" i="9"/>
  <c r="N308" i="9" s="1"/>
  <c r="N309" i="9" s="1"/>
  <c r="H70" i="9"/>
  <c r="H82" i="9" s="1"/>
  <c r="H87" i="9" s="1"/>
  <c r="H89" i="9" s="1"/>
  <c r="H68" i="9"/>
  <c r="H80" i="9" s="1"/>
  <c r="H86" i="9" s="1"/>
  <c r="H88" i="9" s="1"/>
  <c r="H90" i="9" s="1"/>
  <c r="H91" i="9" s="1"/>
  <c r="H175" i="9" s="1"/>
  <c r="S443" i="9"/>
  <c r="T133" i="9"/>
  <c r="T134" i="9" s="1"/>
  <c r="T135" i="9" s="1"/>
  <c r="R342" i="9"/>
  <c r="R343" i="9" s="1"/>
  <c r="R337" i="9"/>
  <c r="R338" i="9" s="1"/>
  <c r="AE224" i="9"/>
  <c r="B193" i="9"/>
  <c r="B194" i="9"/>
  <c r="P107" i="9"/>
  <c r="Z153" i="9"/>
  <c r="Z154" i="9" s="1"/>
  <c r="M171" i="9"/>
  <c r="M172" i="9" s="1"/>
  <c r="M173" i="9" s="1"/>
  <c r="V152" i="9"/>
  <c r="L208" i="9"/>
  <c r="E226" i="9"/>
  <c r="B242" i="9"/>
  <c r="K435" i="9"/>
  <c r="S170" i="9"/>
  <c r="S172" i="9" s="1"/>
  <c r="S173" i="9" s="1"/>
  <c r="Q106" i="9"/>
  <c r="Q110" i="9" s="1"/>
  <c r="Q108" i="9"/>
  <c r="AA270" i="9"/>
  <c r="AA271" i="9" s="1"/>
  <c r="I228" i="9"/>
  <c r="S462" i="9"/>
  <c r="T124" i="9"/>
  <c r="I379" i="9"/>
  <c r="I381" i="9" s="1"/>
  <c r="I382" i="9" s="1"/>
  <c r="I383" i="9" s="1"/>
  <c r="I467" i="9" s="1"/>
  <c r="AD279" i="9"/>
  <c r="AD280" i="9" s="1"/>
  <c r="S229" i="9"/>
  <c r="J371" i="9"/>
  <c r="Z444" i="9"/>
  <c r="Z445" i="9" s="1"/>
  <c r="Z446" i="9" s="1"/>
  <c r="X315" i="9"/>
  <c r="X317" i="9" s="1"/>
  <c r="X318" i="9" s="1"/>
  <c r="O170" i="9"/>
  <c r="O172" i="9" s="1"/>
  <c r="O173" i="9" s="1"/>
  <c r="P74" i="9"/>
  <c r="U277" i="9"/>
  <c r="L443" i="9"/>
  <c r="AB110" i="9"/>
  <c r="V74" i="9"/>
  <c r="W391" i="9"/>
  <c r="R106" i="9"/>
  <c r="X152" i="9"/>
  <c r="T106" i="9"/>
  <c r="T110" i="9" s="1"/>
  <c r="T108" i="9"/>
  <c r="AA306" i="9"/>
  <c r="N316" i="9"/>
  <c r="N317" i="9" s="1"/>
  <c r="N318" i="9" s="1"/>
  <c r="S454" i="9"/>
  <c r="L73" i="9"/>
  <c r="H255" i="9"/>
  <c r="T153" i="9"/>
  <c r="T154" i="9" s="1"/>
  <c r="AE462" i="9"/>
  <c r="AE464" i="9" s="1"/>
  <c r="AE465" i="9" s="1"/>
  <c r="AC143" i="9"/>
  <c r="AC161" i="9"/>
  <c r="AC163" i="9" s="1"/>
  <c r="AC164" i="9" s="1"/>
  <c r="X394" i="9"/>
  <c r="X402" i="9" s="1"/>
  <c r="AB73" i="9"/>
  <c r="X279" i="9"/>
  <c r="X280" i="9" s="1"/>
  <c r="G225" i="9"/>
  <c r="K257" i="9"/>
  <c r="J133" i="9"/>
  <c r="R232" i="9"/>
  <c r="R234" i="9" s="1"/>
  <c r="AF72" i="9"/>
  <c r="AF80" i="9" s="1"/>
  <c r="S369" i="9"/>
  <c r="M211" i="9"/>
  <c r="M223" i="9" s="1"/>
  <c r="F372" i="9"/>
  <c r="O424" i="9"/>
  <c r="O426" i="9" s="1"/>
  <c r="O427" i="9" s="1"/>
  <c r="O278" i="9"/>
  <c r="AD108" i="9"/>
  <c r="AD106" i="9"/>
  <c r="I296" i="9"/>
  <c r="I298" i="9" s="1"/>
  <c r="I299" i="9" s="1"/>
  <c r="S360" i="9"/>
  <c r="R369" i="9"/>
  <c r="R376" i="9" s="1"/>
  <c r="AC171" i="9"/>
  <c r="B102" i="9"/>
  <c r="B110" i="9" s="1"/>
  <c r="W402" i="9"/>
  <c r="Z416" i="9"/>
  <c r="Z462" i="9"/>
  <c r="V277" i="9"/>
  <c r="P60" i="9"/>
  <c r="S278" i="9"/>
  <c r="S371" i="9"/>
  <c r="F394" i="9"/>
  <c r="E225" i="9"/>
  <c r="AF278" i="9"/>
  <c r="O222" i="9"/>
  <c r="D82" i="9"/>
  <c r="K124" i="9"/>
  <c r="K125" i="9" s="1"/>
  <c r="K126" i="9" s="1"/>
  <c r="X144" i="9"/>
  <c r="X145" i="9" s="1"/>
  <c r="AE436" i="9"/>
  <c r="AE437" i="9" s="1"/>
  <c r="L67" i="9"/>
  <c r="Y268" i="9"/>
  <c r="Z56" i="9"/>
  <c r="Z69" i="9"/>
  <c r="Z81" i="9" s="1"/>
  <c r="Z71" i="9"/>
  <c r="Z83" i="9" s="1"/>
  <c r="AC132" i="9"/>
  <c r="C162" i="9"/>
  <c r="C163" i="9" s="1"/>
  <c r="C164" i="9" s="1"/>
  <c r="C65" i="9"/>
  <c r="C77" i="9" s="1"/>
  <c r="AB83" i="9"/>
  <c r="AB316" i="9"/>
  <c r="S352" i="9"/>
  <c r="S354" i="9"/>
  <c r="U112" i="9"/>
  <c r="AE144" i="9"/>
  <c r="AE145" i="9" s="1"/>
  <c r="W416" i="9"/>
  <c r="W404" i="9"/>
  <c r="V268" i="9"/>
  <c r="V270" i="9" s="1"/>
  <c r="V271" i="9" s="1"/>
  <c r="J365" i="9"/>
  <c r="G296" i="9"/>
  <c r="P104" i="9"/>
  <c r="AC172" i="9"/>
  <c r="AC173" i="9" s="1"/>
  <c r="W222" i="9"/>
  <c r="D462" i="9"/>
  <c r="Y151" i="9"/>
  <c r="Y170" i="9"/>
  <c r="Y172" i="9" s="1"/>
  <c r="Y173" i="9" s="1"/>
  <c r="X133" i="9"/>
  <c r="X134" i="9" s="1"/>
  <c r="X135" i="9" s="1"/>
  <c r="N277" i="9"/>
  <c r="N279" i="9" s="1"/>
  <c r="N280" i="9" s="1"/>
  <c r="F52" i="9"/>
  <c r="F61" i="9"/>
  <c r="F77" i="9" s="1"/>
  <c r="F63" i="9"/>
  <c r="F79" i="9" s="1"/>
  <c r="C102" i="9"/>
  <c r="C110" i="9" s="1"/>
  <c r="AB170" i="9"/>
  <c r="AB172" i="9" s="1"/>
  <c r="AB173" i="9" s="1"/>
  <c r="AD315" i="9"/>
  <c r="AD317" i="9" s="1"/>
  <c r="AD318" i="9" s="1"/>
  <c r="AB315" i="9"/>
  <c r="AB317" i="9" s="1"/>
  <c r="AB318" i="9" s="1"/>
  <c r="K464" i="9"/>
  <c r="K465" i="9" s="1"/>
  <c r="O103" i="9"/>
  <c r="P63" i="9"/>
  <c r="P79" i="9" s="1"/>
  <c r="S375" i="9"/>
  <c r="W287" i="9"/>
  <c r="K443" i="9"/>
  <c r="K445" i="9" s="1"/>
  <c r="K446" i="9" s="1"/>
  <c r="S133" i="9"/>
  <c r="R253" i="9"/>
  <c r="R251" i="9"/>
  <c r="N288" i="9"/>
  <c r="B153" i="9"/>
  <c r="B154" i="9" s="1"/>
  <c r="S355" i="9"/>
  <c r="AC124" i="9"/>
  <c r="AC125" i="9" s="1"/>
  <c r="AC126" i="9" s="1"/>
  <c r="AE287" i="9"/>
  <c r="AE289" i="9" s="1"/>
  <c r="AE290" i="9" s="1"/>
  <c r="AE225" i="9"/>
  <c r="C143" i="9"/>
  <c r="C144" i="9" s="1"/>
  <c r="C145" i="9" s="1"/>
  <c r="AB75" i="9"/>
  <c r="W444" i="9"/>
  <c r="X298" i="9"/>
  <c r="X299" i="9" s="1"/>
  <c r="P152" i="9"/>
  <c r="AF66" i="9"/>
  <c r="Z223" i="9"/>
  <c r="S373" i="9"/>
  <c r="O232" i="9"/>
  <c r="V453" i="9"/>
  <c r="X63" i="9"/>
  <c r="S106" i="9"/>
  <c r="S108" i="9"/>
  <c r="AD104" i="9"/>
  <c r="AD102" i="9"/>
  <c r="AD110" i="9" s="1"/>
  <c r="T104" i="9"/>
  <c r="E170" i="9"/>
  <c r="E172" i="9" s="1"/>
  <c r="E173" i="9" s="1"/>
  <c r="F56" i="9"/>
  <c r="F69" i="9"/>
  <c r="F81" i="9" s="1"/>
  <c r="F71" i="9"/>
  <c r="F83" i="9" s="1"/>
  <c r="AC82" i="9"/>
  <c r="AC87" i="9" s="1"/>
  <c r="AA143" i="9"/>
  <c r="AA144" i="9" s="1"/>
  <c r="AA145" i="9" s="1"/>
  <c r="AB151" i="9"/>
  <c r="F108" i="9"/>
  <c r="F112" i="9" s="1"/>
  <c r="F106" i="9"/>
  <c r="O152" i="9"/>
  <c r="O153" i="9" s="1"/>
  <c r="O154" i="9" s="1"/>
  <c r="G133" i="9"/>
  <c r="S269" i="9"/>
  <c r="V80" i="9"/>
  <c r="D151" i="9"/>
  <c r="N289" i="9"/>
  <c r="N290" i="9" s="1"/>
  <c r="R462" i="9"/>
  <c r="R464" i="9" s="1"/>
  <c r="R465" i="9" s="1"/>
  <c r="AC133" i="9"/>
  <c r="AE226" i="9"/>
  <c r="AD268" i="9"/>
  <c r="AD270" i="9" s="1"/>
  <c r="AD271" i="9" s="1"/>
  <c r="G278" i="9"/>
  <c r="AF354" i="9"/>
  <c r="M277" i="9"/>
  <c r="O296" i="9"/>
  <c r="K370" i="9"/>
  <c r="S163" i="9"/>
  <c r="S164" i="9" s="1"/>
  <c r="I394" i="9"/>
  <c r="I396" i="9"/>
  <c r="AB69" i="9"/>
  <c r="S436" i="9"/>
  <c r="S437" i="9" s="1"/>
  <c r="U278" i="9"/>
  <c r="F162" i="9"/>
  <c r="AF70" i="9"/>
  <c r="AF82" i="9" s="1"/>
  <c r="AF396" i="9"/>
  <c r="AF404" i="9" s="1"/>
  <c r="W142" i="9"/>
  <c r="D415" i="9"/>
  <c r="Y161" i="9"/>
  <c r="K424" i="9"/>
  <c r="K426" i="9" s="1"/>
  <c r="K427" i="9" s="1"/>
  <c r="B394" i="9"/>
  <c r="B402" i="9" s="1"/>
  <c r="B396" i="9"/>
  <c r="B404" i="9" s="1"/>
  <c r="AA269" i="9"/>
  <c r="S353" i="9"/>
  <c r="T142" i="9"/>
  <c r="I56" i="9"/>
  <c r="I71" i="9"/>
  <c r="I69" i="9"/>
  <c r="AE249" i="9"/>
  <c r="AE257" i="9" s="1"/>
  <c r="Y289" i="9"/>
  <c r="Y290" i="9" s="1"/>
  <c r="L50" i="9"/>
  <c r="L51" i="9" s="1"/>
  <c r="L45" i="9"/>
  <c r="L46" i="9" s="1"/>
  <c r="S224" i="9"/>
  <c r="AF75" i="9"/>
  <c r="L287" i="9"/>
  <c r="K372" i="9"/>
  <c r="K378" i="9" s="1"/>
  <c r="O287" i="9"/>
  <c r="D453" i="9"/>
  <c r="D455" i="9" s="1"/>
  <c r="D456" i="9" s="1"/>
  <c r="K369" i="9"/>
  <c r="S124" i="9"/>
  <c r="S125" i="9" s="1"/>
  <c r="S126" i="9" s="1"/>
  <c r="B10" i="9"/>
  <c r="AA287" i="9"/>
  <c r="AA289" i="9" s="1"/>
  <c r="AA290" i="9" s="1"/>
  <c r="AF251" i="9"/>
  <c r="AF255" i="9" s="1"/>
  <c r="I223" i="9"/>
  <c r="I230" i="9" s="1"/>
  <c r="R404" i="9"/>
  <c r="Q84" i="9"/>
  <c r="Q88" i="9" s="1"/>
  <c r="I54" i="9"/>
  <c r="I65" i="9"/>
  <c r="I67" i="9"/>
  <c r="F247" i="9"/>
  <c r="F255" i="9" s="1"/>
  <c r="S455" i="9"/>
  <c r="S456" i="9" s="1"/>
  <c r="S79" i="9"/>
  <c r="O463" i="9"/>
  <c r="K379" i="9"/>
  <c r="S123" i="9"/>
  <c r="AD54" i="9"/>
  <c r="AD65" i="9"/>
  <c r="AD67" i="9"/>
  <c r="I225" i="9"/>
  <c r="X108" i="9"/>
  <c r="X112" i="9" s="1"/>
  <c r="X106" i="9"/>
  <c r="X110" i="9" s="1"/>
  <c r="H316" i="9"/>
  <c r="H317" i="9" s="1"/>
  <c r="H318" i="9" s="1"/>
  <c r="AB63" i="9"/>
  <c r="AB79" i="9" s="1"/>
  <c r="AB52" i="9"/>
  <c r="I58" i="9"/>
  <c r="I75" i="9"/>
  <c r="I73" i="9"/>
  <c r="Y425" i="9"/>
  <c r="Y426" i="9" s="1"/>
  <c r="Y427" i="9" s="1"/>
  <c r="AA123" i="9"/>
  <c r="AB142" i="9"/>
  <c r="AB144" i="9" s="1"/>
  <c r="AB145" i="9" s="1"/>
  <c r="X153" i="9"/>
  <c r="X154" i="9" s="1"/>
  <c r="O226" i="9"/>
  <c r="F277" i="9"/>
  <c r="O123" i="9"/>
  <c r="P68" i="9"/>
  <c r="P80" i="9" s="1"/>
  <c r="G81" i="9"/>
  <c r="C400" i="9"/>
  <c r="W453" i="9"/>
  <c r="W455" i="9" s="1"/>
  <c r="W456" i="9" s="1"/>
  <c r="AF268" i="9"/>
  <c r="V215" i="9"/>
  <c r="O133" i="9"/>
  <c r="G143" i="9"/>
  <c r="Y375" i="9"/>
  <c r="P103" i="9"/>
  <c r="S222" i="9"/>
  <c r="J76" i="9"/>
  <c r="AF99" i="9"/>
  <c r="F399" i="9"/>
  <c r="L306" i="9"/>
  <c r="AF353" i="9"/>
  <c r="AF369" i="9" s="1"/>
  <c r="O224" i="9"/>
  <c r="D170" i="9"/>
  <c r="Z58" i="9"/>
  <c r="Z73" i="9"/>
  <c r="Z75" i="9"/>
  <c r="H144" i="9"/>
  <c r="H145" i="9" s="1"/>
  <c r="AD58" i="9"/>
  <c r="AD73" i="9"/>
  <c r="AD81" i="9" s="1"/>
  <c r="AD75" i="9"/>
  <c r="AD83" i="9" s="1"/>
  <c r="Z104" i="9"/>
  <c r="Z112" i="9" s="1"/>
  <c r="Z102" i="9"/>
  <c r="AA288" i="9"/>
  <c r="R125" i="9"/>
  <c r="R126" i="9" s="1"/>
  <c r="S444" i="9"/>
  <c r="L170" i="9"/>
  <c r="L172" i="9" s="1"/>
  <c r="L173" i="9" s="1"/>
  <c r="I52" i="9"/>
  <c r="I61" i="9"/>
  <c r="I77" i="9" s="1"/>
  <c r="I63" i="9"/>
  <c r="AA124" i="9"/>
  <c r="L144" i="9"/>
  <c r="L145" i="9" s="1"/>
  <c r="Q317" i="9"/>
  <c r="Q318" i="9" s="1"/>
  <c r="L375" i="9"/>
  <c r="L379" i="9" s="1"/>
  <c r="G124" i="9"/>
  <c r="S255" i="9"/>
  <c r="W425" i="9"/>
  <c r="U79" i="9"/>
  <c r="N416" i="9"/>
  <c r="N424" i="9"/>
  <c r="U296" i="9"/>
  <c r="S288" i="9"/>
  <c r="M110" i="9"/>
  <c r="AF73" i="9"/>
  <c r="AF97" i="9"/>
  <c r="L242" i="9"/>
  <c r="F400" i="9"/>
  <c r="F395" i="9"/>
  <c r="F403" i="9" s="1"/>
  <c r="V69" i="9"/>
  <c r="L278" i="9"/>
  <c r="AF355" i="9"/>
  <c r="AC99" i="9"/>
  <c r="O353" i="9"/>
  <c r="C308" i="9"/>
  <c r="C309" i="9" s="1"/>
  <c r="Y142" i="9"/>
  <c r="Y144" i="9" s="1"/>
  <c r="Y145" i="9" s="1"/>
  <c r="Z54" i="9"/>
  <c r="Z67" i="9"/>
  <c r="Z65" i="9"/>
  <c r="K415" i="9"/>
  <c r="K417" i="9" s="1"/>
  <c r="K418" i="9" s="1"/>
  <c r="K58" i="9"/>
  <c r="K73" i="9"/>
  <c r="K81" i="9" s="1"/>
  <c r="B344" i="9"/>
  <c r="B353" i="9"/>
  <c r="B355" i="9"/>
  <c r="C450" i="9"/>
  <c r="C431" i="9"/>
  <c r="C432" i="9"/>
  <c r="C412" i="9"/>
  <c r="C423" i="9"/>
  <c r="C451" i="9"/>
  <c r="C433" i="9"/>
  <c r="C420" i="9"/>
  <c r="C441" i="9"/>
  <c r="C439" i="9"/>
  <c r="C411" i="9"/>
  <c r="C415" i="9" s="1"/>
  <c r="C440" i="9"/>
  <c r="C460" i="9"/>
  <c r="C458" i="9"/>
  <c r="C414" i="9"/>
  <c r="C449" i="9"/>
  <c r="C453" i="9" s="1"/>
  <c r="C452" i="9"/>
  <c r="C461" i="9"/>
  <c r="C463" i="9" s="1"/>
  <c r="C422" i="9"/>
  <c r="C425" i="9" s="1"/>
  <c r="C421" i="9"/>
  <c r="C424" i="9" s="1"/>
  <c r="C426" i="9" s="1"/>
  <c r="C427" i="9" s="1"/>
  <c r="C459" i="9"/>
  <c r="C462" i="9" s="1"/>
  <c r="C442" i="9"/>
  <c r="C413" i="9"/>
  <c r="AD52" i="9"/>
  <c r="AD63" i="9"/>
  <c r="AD79" i="9" s="1"/>
  <c r="AD61" i="9"/>
  <c r="AD77" i="9" s="1"/>
  <c r="C247" i="9"/>
  <c r="C255" i="9" s="1"/>
  <c r="C249" i="9"/>
  <c r="C257" i="9" s="1"/>
  <c r="AA316" i="9"/>
  <c r="AA317" i="9" s="1"/>
  <c r="AA318" i="9" s="1"/>
  <c r="Q89" i="9"/>
  <c r="F110" i="9"/>
  <c r="H269" i="9"/>
  <c r="H270" i="9" s="1"/>
  <c r="H271" i="9" s="1"/>
  <c r="Z143" i="9"/>
  <c r="Z144" i="9" s="1"/>
  <c r="Z145" i="9" s="1"/>
  <c r="AC162" i="9"/>
  <c r="AD278" i="9"/>
  <c r="L110" i="9"/>
  <c r="X226" i="9"/>
  <c r="AF316" i="9"/>
  <c r="V297" i="9"/>
  <c r="AF398" i="9"/>
  <c r="AF402" i="9" s="1"/>
  <c r="U307" i="9"/>
  <c r="J161" i="9"/>
  <c r="M142" i="9"/>
  <c r="Z306" i="9"/>
  <c r="Z308" i="9" s="1"/>
  <c r="Z309" i="9" s="1"/>
  <c r="F415" i="9"/>
  <c r="V67" i="9"/>
  <c r="L268" i="9"/>
  <c r="F171" i="9"/>
  <c r="O306" i="9"/>
  <c r="K52" i="9"/>
  <c r="K63" i="9"/>
  <c r="B348" i="9"/>
  <c r="B361" i="9"/>
  <c r="B373" i="9" s="1"/>
  <c r="C340" i="9"/>
  <c r="C341" i="9"/>
  <c r="I221" i="9"/>
  <c r="I229" i="9" s="1"/>
  <c r="I233" i="9" s="1"/>
  <c r="S463" i="9"/>
  <c r="L65" i="9"/>
  <c r="B50" i="9"/>
  <c r="B51" i="9" s="1"/>
  <c r="B45" i="9"/>
  <c r="B46" i="9" s="1"/>
  <c r="Y269" i="9"/>
  <c r="W45" i="9"/>
  <c r="W46" i="9" s="1"/>
  <c r="W50" i="9"/>
  <c r="W51" i="9" s="1"/>
  <c r="AE223" i="9"/>
  <c r="AE230" i="9" s="1"/>
  <c r="AE234" i="9" s="1"/>
  <c r="AB132" i="9"/>
  <c r="AB134" i="9" s="1"/>
  <c r="AB135" i="9" s="1"/>
  <c r="AC85" i="9"/>
  <c r="X278" i="9"/>
  <c r="N425" i="9"/>
  <c r="P110" i="9"/>
  <c r="L371" i="9"/>
  <c r="Z443" i="9"/>
  <c r="AF317" i="9"/>
  <c r="AF318" i="9" s="1"/>
  <c r="J143" i="9"/>
  <c r="J171" i="9"/>
  <c r="J172" i="9" s="1"/>
  <c r="J173" i="9" s="1"/>
  <c r="M82" i="9"/>
  <c r="F424" i="9"/>
  <c r="L247" i="9"/>
  <c r="L255" i="9" s="1"/>
  <c r="F123" i="9"/>
  <c r="F125" i="9" s="1"/>
  <c r="F126" i="9" s="1"/>
  <c r="S110" i="9"/>
  <c r="V425" i="9"/>
  <c r="D444" i="9"/>
  <c r="D445" i="9" s="1"/>
  <c r="D446" i="9" s="1"/>
  <c r="Y162" i="9"/>
  <c r="Z52" i="9"/>
  <c r="Z61" i="9"/>
  <c r="Z63" i="9"/>
  <c r="Z79" i="9" s="1"/>
  <c r="K371" i="9"/>
  <c r="K234" i="9"/>
  <c r="B346" i="9"/>
  <c r="B359" i="9"/>
  <c r="B357" i="9"/>
  <c r="I106" i="9"/>
  <c r="I108" i="9"/>
  <c r="X54" i="9"/>
  <c r="X67" i="9"/>
  <c r="X65" i="9"/>
  <c r="X77" i="9" s="1"/>
  <c r="B172" i="9"/>
  <c r="B173" i="9" s="1"/>
  <c r="I226" i="9"/>
  <c r="I231" i="9" s="1"/>
  <c r="B248" i="9"/>
  <c r="B283" i="9"/>
  <c r="B208" i="9"/>
  <c r="B210" i="9"/>
  <c r="B274" i="9"/>
  <c r="B295" i="9"/>
  <c r="B273" i="9"/>
  <c r="B277" i="9" s="1"/>
  <c r="B303" i="9"/>
  <c r="B251" i="9"/>
  <c r="B311" i="9"/>
  <c r="B207" i="9"/>
  <c r="B267" i="9"/>
  <c r="B286" i="9"/>
  <c r="B217" i="9"/>
  <c r="B294" i="9"/>
  <c r="B297" i="9" s="1"/>
  <c r="B293" i="9"/>
  <c r="B249" i="9"/>
  <c r="B257" i="9" s="1"/>
  <c r="B313" i="9"/>
  <c r="B292" i="9"/>
  <c r="B296" i="9" s="1"/>
  <c r="B298" i="9" s="1"/>
  <c r="B299" i="9" s="1"/>
  <c r="B205" i="9"/>
  <c r="B250" i="9"/>
  <c r="B285" i="9"/>
  <c r="B288" i="9" s="1"/>
  <c r="B209" i="9"/>
  <c r="B302" i="9"/>
  <c r="B306" i="9" s="1"/>
  <c r="B308" i="9" s="1"/>
  <c r="B309" i="9" s="1"/>
  <c r="B314" i="9"/>
  <c r="B219" i="9"/>
  <c r="B284" i="9"/>
  <c r="B214" i="9"/>
  <c r="B212" i="9"/>
  <c r="B211" i="9"/>
  <c r="B275" i="9"/>
  <c r="B304" i="9"/>
  <c r="B307" i="9" s="1"/>
  <c r="B216" i="9"/>
  <c r="B213" i="9"/>
  <c r="B305" i="9"/>
  <c r="B312" i="9"/>
  <c r="B253" i="9"/>
  <c r="B276" i="9"/>
  <c r="B264" i="9"/>
  <c r="B268" i="9" s="1"/>
  <c r="B206" i="9"/>
  <c r="B222" i="9" s="1"/>
  <c r="B218" i="9"/>
  <c r="B246" i="9"/>
  <c r="B265" i="9"/>
  <c r="B220" i="9"/>
  <c r="B247" i="9"/>
  <c r="B255" i="9" s="1"/>
  <c r="B215" i="9"/>
  <c r="B252" i="9"/>
  <c r="B266" i="9"/>
  <c r="L162" i="9"/>
  <c r="L163" i="9" s="1"/>
  <c r="L164" i="9" s="1"/>
  <c r="H297" i="9"/>
  <c r="H298" i="9" s="1"/>
  <c r="H299" i="9" s="1"/>
  <c r="AC142" i="9"/>
  <c r="AC144" i="9" s="1"/>
  <c r="AC145" i="9" s="1"/>
  <c r="AE306" i="9"/>
  <c r="AE308" i="9" s="1"/>
  <c r="AE309" i="9" s="1"/>
  <c r="AE222" i="9"/>
  <c r="AE229" i="9" s="1"/>
  <c r="C123" i="9"/>
  <c r="C125" i="9" s="1"/>
  <c r="C126" i="9" s="1"/>
  <c r="X424" i="9"/>
  <c r="X426" i="9" s="1"/>
  <c r="X427" i="9" s="1"/>
  <c r="AB296" i="9"/>
  <c r="AB298" i="9" s="1"/>
  <c r="AB299" i="9" s="1"/>
  <c r="P109" i="9"/>
  <c r="P113" i="9" s="1"/>
  <c r="AB201" i="9"/>
  <c r="AB216" i="9"/>
  <c r="AB214" i="9"/>
  <c r="P341" i="9"/>
  <c r="P340" i="9"/>
  <c r="D342" i="9"/>
  <c r="D343" i="9" s="1"/>
  <c r="D337" i="9"/>
  <c r="D338" i="9" s="1"/>
  <c r="G106" i="9"/>
  <c r="G110" i="9" s="1"/>
  <c r="G108" i="9"/>
  <c r="G112" i="9" s="1"/>
  <c r="X366" i="9"/>
  <c r="X374" i="9" s="1"/>
  <c r="X379" i="9" s="1"/>
  <c r="X364" i="9"/>
  <c r="X372" i="9" s="1"/>
  <c r="X378" i="9" s="1"/>
  <c r="J193" i="9"/>
  <c r="J195" i="9" s="1"/>
  <c r="J194" i="9"/>
  <c r="R54" i="9"/>
  <c r="R67" i="9"/>
  <c r="R65" i="9"/>
  <c r="V86" i="9"/>
  <c r="T64" i="9"/>
  <c r="T76" i="9" s="1"/>
  <c r="T84" i="9" s="1"/>
  <c r="T88" i="9" s="1"/>
  <c r="T66" i="9"/>
  <c r="T78" i="9" s="1"/>
  <c r="T85" i="9" s="1"/>
  <c r="T89" i="9" s="1"/>
  <c r="Y356" i="9"/>
  <c r="Y368" i="9" s="1"/>
  <c r="Y376" i="9" s="1"/>
  <c r="Y380" i="9" s="1"/>
  <c r="Y358" i="9"/>
  <c r="Y370" i="9" s="1"/>
  <c r="F344" i="9"/>
  <c r="F353" i="9"/>
  <c r="F369" i="9" s="1"/>
  <c r="O434" i="9"/>
  <c r="O436" i="9" s="1"/>
  <c r="O437" i="9" s="1"/>
  <c r="AA58" i="9"/>
  <c r="AA73" i="9"/>
  <c r="AA81" i="9" s="1"/>
  <c r="AA75" i="9"/>
  <c r="AB203" i="9"/>
  <c r="AB218" i="9"/>
  <c r="AB220" i="9"/>
  <c r="F205" i="9"/>
  <c r="F221" i="9" s="1"/>
  <c r="F229" i="9" s="1"/>
  <c r="F207" i="9"/>
  <c r="F223" i="9" s="1"/>
  <c r="F230" i="9" s="1"/>
  <c r="Z454" i="9"/>
  <c r="N201" i="9"/>
  <c r="N214" i="9"/>
  <c r="N216" i="9"/>
  <c r="U171" i="9"/>
  <c r="O350" i="9"/>
  <c r="O365" i="9"/>
  <c r="O367" i="9"/>
  <c r="M398" i="9"/>
  <c r="M400" i="9"/>
  <c r="F316" i="9"/>
  <c r="V227" i="9"/>
  <c r="V232" i="9" s="1"/>
  <c r="V296" i="9"/>
  <c r="V298" i="9" s="1"/>
  <c r="V299" i="9" s="1"/>
  <c r="O75" i="9"/>
  <c r="AB247" i="9"/>
  <c r="AB249" i="9"/>
  <c r="C344" i="9"/>
  <c r="C353" i="9"/>
  <c r="C369" i="9" s="1"/>
  <c r="C355" i="9"/>
  <c r="S227" i="9"/>
  <c r="W344" i="9"/>
  <c r="W353" i="9"/>
  <c r="V249" i="9"/>
  <c r="V257" i="9" s="1"/>
  <c r="V247" i="9"/>
  <c r="V255" i="9" s="1"/>
  <c r="V259" i="9" s="1"/>
  <c r="N106" i="9"/>
  <c r="N108" i="9"/>
  <c r="X190" i="9"/>
  <c r="X191" i="9" s="1"/>
  <c r="Y279" i="9"/>
  <c r="Y280" i="9" s="1"/>
  <c r="AF81" i="9"/>
  <c r="S74" i="9"/>
  <c r="S72" i="9"/>
  <c r="V153" i="9"/>
  <c r="V154" i="9" s="1"/>
  <c r="V83" i="9"/>
  <c r="AD197" i="9"/>
  <c r="AD208" i="9"/>
  <c r="AD206" i="9"/>
  <c r="N54" i="9"/>
  <c r="N65" i="9"/>
  <c r="N67" i="9"/>
  <c r="K68" i="9"/>
  <c r="K70" i="9"/>
  <c r="L203" i="9"/>
  <c r="L218" i="9"/>
  <c r="D45" i="9"/>
  <c r="D46" i="9" s="1"/>
  <c r="D50" i="9"/>
  <c r="D51" i="9" s="1"/>
  <c r="M253" i="9"/>
  <c r="M257" i="9" s="1"/>
  <c r="M247" i="9"/>
  <c r="M255" i="9" s="1"/>
  <c r="M259" i="9" s="1"/>
  <c r="AF356" i="9"/>
  <c r="AF358" i="9"/>
  <c r="AA50" i="9"/>
  <c r="AA51" i="9" s="1"/>
  <c r="AA45" i="9"/>
  <c r="AA46" i="9" s="1"/>
  <c r="O52" i="9"/>
  <c r="O61" i="9"/>
  <c r="O77" i="9" s="1"/>
  <c r="O63" i="9"/>
  <c r="O79" i="9" s="1"/>
  <c r="AA224" i="9"/>
  <c r="W80" i="9"/>
  <c r="D360" i="9"/>
  <c r="D362" i="9"/>
  <c r="Z417" i="9"/>
  <c r="Z418" i="9" s="1"/>
  <c r="Y226" i="9"/>
  <c r="X268" i="9"/>
  <c r="X228" i="9"/>
  <c r="O348" i="9"/>
  <c r="O363" i="9"/>
  <c r="M396" i="9"/>
  <c r="M404" i="9" s="1"/>
  <c r="M394" i="9"/>
  <c r="N370" i="9"/>
  <c r="N377" i="9" s="1"/>
  <c r="J445" i="9"/>
  <c r="J446" i="9" s="1"/>
  <c r="G77" i="9"/>
  <c r="C172" i="9"/>
  <c r="C173" i="9" s="1"/>
  <c r="U306" i="9"/>
  <c r="U308" i="9" s="1"/>
  <c r="U309" i="9" s="1"/>
  <c r="AE350" i="9"/>
  <c r="AE365" i="9"/>
  <c r="AE367" i="9"/>
  <c r="L463" i="9"/>
  <c r="AA219" i="9"/>
  <c r="AA217" i="9"/>
  <c r="W346" i="9"/>
  <c r="W357" i="9"/>
  <c r="N101" i="9"/>
  <c r="N103" i="9"/>
  <c r="AF144" i="9"/>
  <c r="AF145" i="9" s="1"/>
  <c r="F417" i="9"/>
  <c r="F418" i="9" s="1"/>
  <c r="O107" i="9"/>
  <c r="O105" i="9"/>
  <c r="AF371" i="9"/>
  <c r="AE52" i="9"/>
  <c r="AE61" i="9"/>
  <c r="AE63" i="9"/>
  <c r="M210" i="9"/>
  <c r="O369" i="9"/>
  <c r="W278" i="9"/>
  <c r="D250" i="9"/>
  <c r="D208" i="9"/>
  <c r="D253" i="9"/>
  <c r="D212" i="9"/>
  <c r="D249" i="9"/>
  <c r="D247" i="9"/>
  <c r="D216" i="9"/>
  <c r="D292" i="9"/>
  <c r="D296" i="9" s="1"/>
  <c r="D275" i="9"/>
  <c r="D294" i="9"/>
  <c r="D293" i="9"/>
  <c r="D283" i="9"/>
  <c r="D284" i="9"/>
  <c r="D267" i="9"/>
  <c r="D304" i="9"/>
  <c r="D220" i="9"/>
  <c r="D217" i="9"/>
  <c r="D314" i="9"/>
  <c r="D266" i="9"/>
  <c r="D269" i="9" s="1"/>
  <c r="D302" i="9"/>
  <c r="D206" i="9"/>
  <c r="D273" i="9"/>
  <c r="D274" i="9"/>
  <c r="D252" i="9"/>
  <c r="D285" i="9"/>
  <c r="D305" i="9"/>
  <c r="D219" i="9"/>
  <c r="D303" i="9"/>
  <c r="D286" i="9"/>
  <c r="D214" i="9"/>
  <c r="D312" i="9"/>
  <c r="D213" i="9"/>
  <c r="D210" i="9"/>
  <c r="D207" i="9"/>
  <c r="D223" i="9" s="1"/>
  <c r="D311" i="9"/>
  <c r="D205" i="9"/>
  <c r="D221" i="9" s="1"/>
  <c r="D265" i="9"/>
  <c r="D251" i="9"/>
  <c r="D264" i="9"/>
  <c r="D295" i="9"/>
  <c r="D218" i="9"/>
  <c r="D211" i="9"/>
  <c r="D215" i="9"/>
  <c r="D313" i="9"/>
  <c r="D276" i="9"/>
  <c r="D209" i="9"/>
  <c r="AE108" i="9"/>
  <c r="AE106" i="9"/>
  <c r="V444" i="9"/>
  <c r="W355" i="9"/>
  <c r="W373" i="9"/>
  <c r="U82" i="9"/>
  <c r="U87" i="9" s="1"/>
  <c r="M350" i="9"/>
  <c r="M365" i="9"/>
  <c r="M367" i="9"/>
  <c r="R112" i="9"/>
  <c r="X308" i="9"/>
  <c r="X309" i="9" s="1"/>
  <c r="R380" i="9"/>
  <c r="R382" i="9" s="1"/>
  <c r="R383" i="9" s="1"/>
  <c r="R467" i="9" s="1"/>
  <c r="AF424" i="9"/>
  <c r="AF436" i="9"/>
  <c r="AF437" i="9" s="1"/>
  <c r="AF455" i="9"/>
  <c r="AF456" i="9" s="1"/>
  <c r="O346" i="9"/>
  <c r="O359" i="9"/>
  <c r="O371" i="9" s="1"/>
  <c r="AF52" i="9"/>
  <c r="AF61" i="9"/>
  <c r="AF77" i="9" s="1"/>
  <c r="M399" i="9"/>
  <c r="M397" i="9"/>
  <c r="V306" i="9"/>
  <c r="W350" i="9"/>
  <c r="W367" i="9"/>
  <c r="N463" i="9"/>
  <c r="N464" i="9" s="1"/>
  <c r="N465" i="9" s="1"/>
  <c r="O73" i="9"/>
  <c r="G287" i="9"/>
  <c r="G289" i="9" s="1"/>
  <c r="G290" i="9" s="1"/>
  <c r="G288" i="9"/>
  <c r="N249" i="9"/>
  <c r="N247" i="9"/>
  <c r="U226" i="9"/>
  <c r="AE346" i="9"/>
  <c r="AE359" i="9"/>
  <c r="AE357" i="9"/>
  <c r="L378" i="9"/>
  <c r="P50" i="9"/>
  <c r="P45" i="9"/>
  <c r="P46" i="9" s="1"/>
  <c r="S279" i="9"/>
  <c r="S280" i="9" s="1"/>
  <c r="S306" i="9"/>
  <c r="S268" i="9"/>
  <c r="S270" i="9" s="1"/>
  <c r="S271" i="9" s="1"/>
  <c r="F132" i="9"/>
  <c r="F134" i="9" s="1"/>
  <c r="F135" i="9" s="1"/>
  <c r="M161" i="9"/>
  <c r="M83" i="9"/>
  <c r="M87" i="9" s="1"/>
  <c r="AF170" i="9"/>
  <c r="Z315" i="9"/>
  <c r="Z221" i="9"/>
  <c r="Z229" i="9" s="1"/>
  <c r="AE397" i="9"/>
  <c r="AE399" i="9"/>
  <c r="T340" i="9"/>
  <c r="T341" i="9"/>
  <c r="AF225" i="9"/>
  <c r="AF231" i="9" s="1"/>
  <c r="E54" i="9"/>
  <c r="E65" i="9"/>
  <c r="E67" i="9"/>
  <c r="F361" i="9"/>
  <c r="F373" i="9" s="1"/>
  <c r="AB355" i="9"/>
  <c r="AB414" i="9"/>
  <c r="AB449" i="9"/>
  <c r="AB453" i="9" s="1"/>
  <c r="AB420" i="9"/>
  <c r="AB360" i="9"/>
  <c r="AB450" i="9"/>
  <c r="AB441" i="9"/>
  <c r="AB393" i="9"/>
  <c r="AB439" i="9"/>
  <c r="AB354" i="9"/>
  <c r="AB460" i="9"/>
  <c r="AB366" i="9"/>
  <c r="AB442" i="9"/>
  <c r="AB359" i="9"/>
  <c r="AB394" i="9"/>
  <c r="AB362" i="9"/>
  <c r="AB458" i="9"/>
  <c r="AB352" i="9"/>
  <c r="AB363" i="9"/>
  <c r="AB433" i="9"/>
  <c r="AB461" i="9"/>
  <c r="AB451" i="9"/>
  <c r="AB356" i="9"/>
  <c r="AB452" i="9"/>
  <c r="AB396" i="9"/>
  <c r="AB404" i="9" s="1"/>
  <c r="AB398" i="9"/>
  <c r="AB357" i="9"/>
  <c r="AB411" i="9"/>
  <c r="AB395" i="9"/>
  <c r="AB365" i="9"/>
  <c r="AB422" i="9"/>
  <c r="AB353" i="9"/>
  <c r="AB421" i="9"/>
  <c r="AB364" i="9"/>
  <c r="AB440" i="9"/>
  <c r="AB361" i="9"/>
  <c r="AB459" i="9"/>
  <c r="AB367" i="9"/>
  <c r="AB400" i="9"/>
  <c r="AB430" i="9"/>
  <c r="AB423" i="9"/>
  <c r="AB358" i="9"/>
  <c r="AB412" i="9"/>
  <c r="AB432" i="9"/>
  <c r="AB431" i="9"/>
  <c r="AB413" i="9"/>
  <c r="E297" i="9"/>
  <c r="AE58" i="9"/>
  <c r="AE73" i="9"/>
  <c r="AE75" i="9"/>
  <c r="M222" i="9"/>
  <c r="M316" i="9"/>
  <c r="M317" i="9" s="1"/>
  <c r="M318" i="9" s="1"/>
  <c r="M214" i="9"/>
  <c r="M226" i="9" s="1"/>
  <c r="AC108" i="9"/>
  <c r="AC106" i="9"/>
  <c r="AD248" i="9"/>
  <c r="AD246" i="9"/>
  <c r="O56" i="9"/>
  <c r="O69" i="9"/>
  <c r="O81" i="9" s="1"/>
  <c r="O71" i="9"/>
  <c r="O462" i="9"/>
  <c r="O464" i="9" s="1"/>
  <c r="O465" i="9" s="1"/>
  <c r="W228" i="9"/>
  <c r="D194" i="9"/>
  <c r="D193" i="9"/>
  <c r="D195" i="9" s="1"/>
  <c r="O230" i="9"/>
  <c r="O234" i="9" s="1"/>
  <c r="W143" i="9"/>
  <c r="W144" i="9" s="1"/>
  <c r="W145" i="9" s="1"/>
  <c r="V463" i="9"/>
  <c r="V464" i="9" s="1"/>
  <c r="V465" i="9" s="1"/>
  <c r="V370" i="9"/>
  <c r="V377" i="9" s="1"/>
  <c r="D365" i="9"/>
  <c r="D361" i="9"/>
  <c r="AF219" i="9"/>
  <c r="AF227" i="9" s="1"/>
  <c r="AF232" i="9" s="1"/>
  <c r="AF217" i="9"/>
  <c r="P82" i="9"/>
  <c r="Z374" i="9"/>
  <c r="Z379" i="9" s="1"/>
  <c r="Z375" i="9"/>
  <c r="W393" i="9"/>
  <c r="N197" i="9"/>
  <c r="N206" i="9"/>
  <c r="N208" i="9"/>
  <c r="AC252" i="9"/>
  <c r="AC313" i="9"/>
  <c r="AC294" i="9"/>
  <c r="AC312" i="9"/>
  <c r="AC210" i="9"/>
  <c r="AC212" i="9"/>
  <c r="AC205" i="9"/>
  <c r="AC302" i="9"/>
  <c r="AC311" i="9"/>
  <c r="AC208" i="9"/>
  <c r="AC267" i="9"/>
  <c r="AC303" i="9"/>
  <c r="AC283" i="9"/>
  <c r="AC292" i="9"/>
  <c r="AC276" i="9"/>
  <c r="AC305" i="9"/>
  <c r="AC207" i="9"/>
  <c r="AC247" i="9"/>
  <c r="AC275" i="9"/>
  <c r="AC273" i="9"/>
  <c r="AC274" i="9"/>
  <c r="AC251" i="9"/>
  <c r="AC264" i="9"/>
  <c r="AC285" i="9"/>
  <c r="AC284" i="9"/>
  <c r="AC293" i="9"/>
  <c r="AC206" i="9"/>
  <c r="AC222" i="9" s="1"/>
  <c r="AC314" i="9"/>
  <c r="AC265" i="9"/>
  <c r="AC211" i="9"/>
  <c r="AC218" i="9"/>
  <c r="AC209" i="9"/>
  <c r="AC220" i="9"/>
  <c r="AC249" i="9"/>
  <c r="AC217" i="9"/>
  <c r="AC286" i="9"/>
  <c r="AC304" i="9"/>
  <c r="AC219" i="9"/>
  <c r="AC250" i="9"/>
  <c r="AC214" i="9"/>
  <c r="AC295" i="9"/>
  <c r="AC216" i="9"/>
  <c r="AC253" i="9"/>
  <c r="AC266" i="9"/>
  <c r="AC213" i="9"/>
  <c r="AC215" i="9"/>
  <c r="AC227" i="9" s="1"/>
  <c r="U170" i="9"/>
  <c r="U172" i="9" s="1"/>
  <c r="U173" i="9" s="1"/>
  <c r="M348" i="9"/>
  <c r="M361" i="9"/>
  <c r="M373" i="9" s="1"/>
  <c r="M363" i="9"/>
  <c r="F337" i="9"/>
  <c r="F338" i="9" s="1"/>
  <c r="F342" i="9"/>
  <c r="F343" i="9" s="1"/>
  <c r="X229" i="9"/>
  <c r="F296" i="9"/>
  <c r="F298" i="9" s="1"/>
  <c r="F299" i="9" s="1"/>
  <c r="N444" i="9"/>
  <c r="N404" i="9"/>
  <c r="N374" i="9"/>
  <c r="N379" i="9" s="1"/>
  <c r="J374" i="9"/>
  <c r="J379" i="9" s="1"/>
  <c r="AB253" i="9"/>
  <c r="AB251" i="9"/>
  <c r="AF209" i="9"/>
  <c r="AF211" i="9"/>
  <c r="X371" i="9"/>
  <c r="P153" i="9"/>
  <c r="P154" i="9" s="1"/>
  <c r="P112" i="9"/>
  <c r="P267" i="9"/>
  <c r="P215" i="9"/>
  <c r="P265" i="9"/>
  <c r="P295" i="9"/>
  <c r="P210" i="9"/>
  <c r="P250" i="9"/>
  <c r="P214" i="9"/>
  <c r="P206" i="9"/>
  <c r="P222" i="9" s="1"/>
  <c r="P216" i="9"/>
  <c r="P274" i="9"/>
  <c r="P303" i="9"/>
  <c r="P211" i="9"/>
  <c r="P302" i="9"/>
  <c r="P311" i="9"/>
  <c r="P264" i="9"/>
  <c r="P220" i="9"/>
  <c r="P248" i="9"/>
  <c r="P219" i="9"/>
  <c r="P294" i="9"/>
  <c r="P218" i="9"/>
  <c r="P305" i="9"/>
  <c r="P284" i="9"/>
  <c r="P246" i="9"/>
  <c r="P254" i="9" s="1"/>
  <c r="P304" i="9"/>
  <c r="P286" i="9"/>
  <c r="P249" i="9"/>
  <c r="P257" i="9" s="1"/>
  <c r="P275" i="9"/>
  <c r="P205" i="9"/>
  <c r="P213" i="9"/>
  <c r="P292" i="9"/>
  <c r="P296" i="9" s="1"/>
  <c r="P207" i="9"/>
  <c r="P217" i="9"/>
  <c r="P285" i="9"/>
  <c r="P288" i="9" s="1"/>
  <c r="P283" i="9"/>
  <c r="P287" i="9" s="1"/>
  <c r="P212" i="9"/>
  <c r="P266" i="9"/>
  <c r="P314" i="9"/>
  <c r="P313" i="9"/>
  <c r="P316" i="9" s="1"/>
  <c r="P293" i="9"/>
  <c r="P247" i="9"/>
  <c r="P252" i="9"/>
  <c r="P253" i="9"/>
  <c r="P208" i="9"/>
  <c r="P276" i="9"/>
  <c r="P273" i="9"/>
  <c r="P277" i="9" s="1"/>
  <c r="P251" i="9"/>
  <c r="P312" i="9"/>
  <c r="P209" i="9"/>
  <c r="U257" i="9"/>
  <c r="U315" i="9"/>
  <c r="L453" i="9"/>
  <c r="L462" i="9"/>
  <c r="S225" i="9"/>
  <c r="AA226" i="9"/>
  <c r="V197" i="9"/>
  <c r="V208" i="9"/>
  <c r="V206" i="9"/>
  <c r="V222" i="9" s="1"/>
  <c r="AF71" i="9"/>
  <c r="AF83" i="9" s="1"/>
  <c r="AF87" i="9" s="1"/>
  <c r="Z277" i="9"/>
  <c r="Z279" i="9" s="1"/>
  <c r="Z280" i="9" s="1"/>
  <c r="AE396" i="9"/>
  <c r="AE394" i="9"/>
  <c r="AF108" i="9"/>
  <c r="AF112" i="9" s="1"/>
  <c r="AF106" i="9"/>
  <c r="AF110" i="9" s="1"/>
  <c r="L257" i="9"/>
  <c r="E58" i="9"/>
  <c r="E73" i="9"/>
  <c r="E75" i="9"/>
  <c r="S356" i="9"/>
  <c r="S368" i="9" s="1"/>
  <c r="S358" i="9"/>
  <c r="S370" i="9" s="1"/>
  <c r="S377" i="9" s="1"/>
  <c r="AB340" i="9"/>
  <c r="AB341" i="9"/>
  <c r="V132" i="9"/>
  <c r="V134" i="9" s="1"/>
  <c r="V135" i="9" s="1"/>
  <c r="Y374" i="9"/>
  <c r="Y379" i="9" s="1"/>
  <c r="E229" i="9"/>
  <c r="E316" i="9"/>
  <c r="E317" i="9" s="1"/>
  <c r="E318" i="9" s="1"/>
  <c r="E296" i="9"/>
  <c r="M268" i="9"/>
  <c r="M216" i="9"/>
  <c r="M228" i="9" s="1"/>
  <c r="AC107" i="9"/>
  <c r="AC105" i="9"/>
  <c r="V52" i="9"/>
  <c r="V63" i="9"/>
  <c r="V79" i="9" s="1"/>
  <c r="AD252" i="9"/>
  <c r="AD250" i="9"/>
  <c r="O402" i="9"/>
  <c r="O361" i="9"/>
  <c r="O373" i="9" s="1"/>
  <c r="W270" i="9"/>
  <c r="W271" i="9" s="1"/>
  <c r="AE102" i="9"/>
  <c r="AE104" i="9"/>
  <c r="AE112" i="9" s="1"/>
  <c r="AA54" i="9"/>
  <c r="AA67" i="9"/>
  <c r="AA65" i="9"/>
  <c r="W112" i="9"/>
  <c r="V375" i="9"/>
  <c r="J394" i="9"/>
  <c r="J402" i="9" s="1"/>
  <c r="J396" i="9"/>
  <c r="K64" i="9"/>
  <c r="K66" i="9"/>
  <c r="AB248" i="9"/>
  <c r="AB246" i="9"/>
  <c r="N246" i="9"/>
  <c r="N248" i="9"/>
  <c r="AE348" i="9"/>
  <c r="AE363" i="9"/>
  <c r="AE361" i="9"/>
  <c r="X72" i="9"/>
  <c r="X80" i="9" s="1"/>
  <c r="X86" i="9" s="1"/>
  <c r="X74" i="9"/>
  <c r="X82" i="9" s="1"/>
  <c r="X87" i="9" s="1"/>
  <c r="F307" i="9"/>
  <c r="D346" i="9"/>
  <c r="D357" i="9"/>
  <c r="P54" i="9"/>
  <c r="P65" i="9"/>
  <c r="P77" i="9" s="1"/>
  <c r="Z372" i="9"/>
  <c r="Z378" i="9" s="1"/>
  <c r="N203" i="9"/>
  <c r="N218" i="9"/>
  <c r="N220" i="9"/>
  <c r="AC194" i="9"/>
  <c r="AC193" i="9"/>
  <c r="AC195" i="9" s="1"/>
  <c r="AC190" i="9"/>
  <c r="AC191" i="9" s="1"/>
  <c r="X269" i="9"/>
  <c r="N426" i="9"/>
  <c r="N427" i="9" s="1"/>
  <c r="N376" i="9"/>
  <c r="O109" i="9"/>
  <c r="P111" i="9"/>
  <c r="P114" i="9" s="1"/>
  <c r="P193" i="9"/>
  <c r="P195" i="9" s="1"/>
  <c r="P194" i="9"/>
  <c r="AA228" i="9"/>
  <c r="R58" i="9"/>
  <c r="R73" i="9"/>
  <c r="R75" i="9"/>
  <c r="E52" i="9"/>
  <c r="E63" i="9"/>
  <c r="E79" i="9" s="1"/>
  <c r="E61" i="9"/>
  <c r="E77" i="9" s="1"/>
  <c r="AF373" i="9"/>
  <c r="L220" i="9"/>
  <c r="L228" i="9" s="1"/>
  <c r="L250" i="9"/>
  <c r="AF370" i="9"/>
  <c r="AF377" i="9" s="1"/>
  <c r="U337" i="9"/>
  <c r="U338" i="9" s="1"/>
  <c r="U342" i="9"/>
  <c r="U343" i="9" s="1"/>
  <c r="J346" i="9"/>
  <c r="J357" i="9"/>
  <c r="J369" i="9" s="1"/>
  <c r="AE54" i="9"/>
  <c r="AE65" i="9"/>
  <c r="AE67" i="9"/>
  <c r="M212" i="9"/>
  <c r="M224" i="9" s="1"/>
  <c r="M221" i="9"/>
  <c r="AC102" i="9"/>
  <c r="AC104" i="9"/>
  <c r="AD251" i="9"/>
  <c r="AD253" i="9"/>
  <c r="J50" i="9"/>
  <c r="J51" i="9" s="1"/>
  <c r="J45" i="9"/>
  <c r="J46" i="9" s="1"/>
  <c r="AE101" i="9"/>
  <c r="AE103" i="9"/>
  <c r="AA255" i="9"/>
  <c r="W87" i="9"/>
  <c r="D398" i="9"/>
  <c r="D402" i="9" s="1"/>
  <c r="D399" i="9"/>
  <c r="AF308" i="9"/>
  <c r="AF309" i="9" s="1"/>
  <c r="AB197" i="9"/>
  <c r="AB206" i="9"/>
  <c r="AB208" i="9"/>
  <c r="D364" i="9"/>
  <c r="D366" i="9"/>
  <c r="Z402" i="9"/>
  <c r="W375" i="9"/>
  <c r="E45" i="9"/>
  <c r="E46" i="9" s="1"/>
  <c r="E50" i="9"/>
  <c r="X227" i="9"/>
  <c r="X232" i="9" s="1"/>
  <c r="X225" i="9"/>
  <c r="X231" i="9" s="1"/>
  <c r="D403" i="9"/>
  <c r="V287" i="9"/>
  <c r="V315" i="9"/>
  <c r="V317" i="9" s="1"/>
  <c r="V318" i="9" s="1"/>
  <c r="V212" i="9"/>
  <c r="N415" i="9"/>
  <c r="N417" i="9" s="1"/>
  <c r="N418" i="9" s="1"/>
  <c r="O163" i="9"/>
  <c r="O164" i="9" s="1"/>
  <c r="O134" i="9"/>
  <c r="O135" i="9" s="1"/>
  <c r="J372" i="9"/>
  <c r="J373" i="9"/>
  <c r="G298" i="9"/>
  <c r="G299" i="9" s="1"/>
  <c r="G255" i="9"/>
  <c r="X354" i="9"/>
  <c r="X352" i="9"/>
  <c r="C348" i="9"/>
  <c r="C363" i="9"/>
  <c r="C361" i="9"/>
  <c r="E412" i="9"/>
  <c r="E423" i="9"/>
  <c r="E431" i="9"/>
  <c r="E414" i="9"/>
  <c r="E450" i="9"/>
  <c r="E433" i="9"/>
  <c r="E459" i="9"/>
  <c r="E439" i="9"/>
  <c r="E460" i="9"/>
  <c r="E430" i="9"/>
  <c r="E434" i="9" s="1"/>
  <c r="E421" i="9"/>
  <c r="E451" i="9"/>
  <c r="E422" i="9"/>
  <c r="E425" i="9" s="1"/>
  <c r="E411" i="9"/>
  <c r="E440" i="9"/>
  <c r="E458" i="9"/>
  <c r="E462" i="9" s="1"/>
  <c r="E452" i="9"/>
  <c r="E461" i="9"/>
  <c r="E359" i="9"/>
  <c r="E358" i="9"/>
  <c r="E397" i="9"/>
  <c r="E395" i="9"/>
  <c r="E367" i="9"/>
  <c r="E355" i="9"/>
  <c r="E413" i="9"/>
  <c r="E416" i="9" s="1"/>
  <c r="E432" i="9"/>
  <c r="E449" i="9"/>
  <c r="E357" i="9"/>
  <c r="E365" i="9"/>
  <c r="E354" i="9"/>
  <c r="E442" i="9"/>
  <c r="E352" i="9"/>
  <c r="E396" i="9"/>
  <c r="E353" i="9"/>
  <c r="E363" i="9"/>
  <c r="E360" i="9"/>
  <c r="E441" i="9"/>
  <c r="E394" i="9"/>
  <c r="E366" i="9"/>
  <c r="E399" i="9"/>
  <c r="E398" i="9"/>
  <c r="E400" i="9"/>
  <c r="E356" i="9"/>
  <c r="E364" i="9"/>
  <c r="E393" i="9"/>
  <c r="E361" i="9"/>
  <c r="E373" i="9" s="1"/>
  <c r="E420" i="9"/>
  <c r="E424" i="9" s="1"/>
  <c r="E426" i="9" s="1"/>
  <c r="E427" i="9" s="1"/>
  <c r="E362" i="9"/>
  <c r="J77" i="9"/>
  <c r="J84" i="9" s="1"/>
  <c r="J153" i="9"/>
  <c r="J154" i="9" s="1"/>
  <c r="Y58" i="9"/>
  <c r="Y75" i="9"/>
  <c r="Y73" i="9"/>
  <c r="N102" i="9"/>
  <c r="N110" i="9" s="1"/>
  <c r="N104" i="9"/>
  <c r="N112" i="9" s="1"/>
  <c r="M79" i="9"/>
  <c r="M76" i="9"/>
  <c r="AA364" i="9"/>
  <c r="AA366" i="9"/>
  <c r="AA359" i="9"/>
  <c r="AA441" i="9"/>
  <c r="AA459" i="9"/>
  <c r="AA420" i="9"/>
  <c r="AA424" i="9" s="1"/>
  <c r="AA432" i="9"/>
  <c r="AA394" i="9"/>
  <c r="AA363" i="9"/>
  <c r="AA395" i="9"/>
  <c r="AA452" i="9"/>
  <c r="AA433" i="9"/>
  <c r="AA356" i="9"/>
  <c r="AA399" i="9"/>
  <c r="AA412" i="9"/>
  <c r="AA431" i="9"/>
  <c r="AA430" i="9"/>
  <c r="AA361" i="9"/>
  <c r="AA373" i="9" s="1"/>
  <c r="AA362" i="9"/>
  <c r="AA358" i="9"/>
  <c r="AA442" i="9"/>
  <c r="AA460" i="9"/>
  <c r="AA413" i="9"/>
  <c r="AA439" i="9"/>
  <c r="AA393" i="9"/>
  <c r="AA355" i="9"/>
  <c r="AA371" i="9" s="1"/>
  <c r="AA461" i="9"/>
  <c r="AA360" i="9"/>
  <c r="AA397" i="9"/>
  <c r="AA422" i="9"/>
  <c r="AA353" i="9"/>
  <c r="AA423" i="9"/>
  <c r="AA440" i="9"/>
  <c r="AA398" i="9"/>
  <c r="AA421" i="9"/>
  <c r="AA411" i="9"/>
  <c r="AA352" i="9"/>
  <c r="AA357" i="9"/>
  <c r="AA449" i="9"/>
  <c r="AA354" i="9"/>
  <c r="AA367" i="9"/>
  <c r="AA451" i="9"/>
  <c r="AA454" i="9" s="1"/>
  <c r="AA396" i="9"/>
  <c r="AA400" i="9"/>
  <c r="AA450" i="9"/>
  <c r="AA414" i="9"/>
  <c r="AA458" i="9"/>
  <c r="AA365" i="9"/>
  <c r="F402" i="9"/>
  <c r="F406" i="9" s="1"/>
  <c r="V171" i="9"/>
  <c r="N52" i="9"/>
  <c r="N61" i="9"/>
  <c r="N77" i="9" s="1"/>
  <c r="N63" i="9"/>
  <c r="N79" i="9" s="1"/>
  <c r="L277" i="9"/>
  <c r="L279" i="9" s="1"/>
  <c r="L280" i="9" s="1"/>
  <c r="G51" i="9"/>
  <c r="M250" i="9"/>
  <c r="M254" i="9" s="1"/>
  <c r="M258" i="9" s="1"/>
  <c r="M260" i="9" s="1"/>
  <c r="M261" i="9" s="1"/>
  <c r="W227" i="9"/>
  <c r="W232" i="9" s="1"/>
  <c r="W315" i="9"/>
  <c r="W317" i="9" s="1"/>
  <c r="W318" i="9" s="1"/>
  <c r="AE107" i="9"/>
  <c r="AE105" i="9"/>
  <c r="O269" i="9"/>
  <c r="Q340" i="9"/>
  <c r="Q341" i="9"/>
  <c r="W78" i="9"/>
  <c r="W85" i="9" s="1"/>
  <c r="W89" i="9" s="1"/>
  <c r="V435" i="9"/>
  <c r="D162" i="9"/>
  <c r="D110" i="9"/>
  <c r="D464" i="9"/>
  <c r="D465" i="9" s="1"/>
  <c r="D435" i="9"/>
  <c r="Z434" i="9"/>
  <c r="W359" i="9"/>
  <c r="W435" i="9"/>
  <c r="U80" i="9"/>
  <c r="U133" i="9"/>
  <c r="K402" i="9"/>
  <c r="AF270" i="9"/>
  <c r="AF271" i="9" s="1"/>
  <c r="F404" i="9"/>
  <c r="V250" i="9"/>
  <c r="V254" i="9" s="1"/>
  <c r="V258" i="9" s="1"/>
  <c r="V260" i="9" s="1"/>
  <c r="V261" i="9" s="1"/>
  <c r="O106" i="9"/>
  <c r="O110" i="9" s="1"/>
  <c r="J434" i="9"/>
  <c r="J436" i="9" s="1"/>
  <c r="J437" i="9" s="1"/>
  <c r="J463" i="9"/>
  <c r="J464" i="9" s="1"/>
  <c r="J465" i="9" s="1"/>
  <c r="G171" i="9"/>
  <c r="G229" i="9"/>
  <c r="F217" i="9"/>
  <c r="F219" i="9"/>
  <c r="N250" i="9"/>
  <c r="N252" i="9"/>
  <c r="P71" i="9"/>
  <c r="P83" i="9" s="1"/>
  <c r="P69" i="9"/>
  <c r="U227" i="9"/>
  <c r="H360" i="9"/>
  <c r="H372" i="9" s="1"/>
  <c r="H441" i="9"/>
  <c r="H362" i="9"/>
  <c r="H359" i="9"/>
  <c r="H460" i="9"/>
  <c r="H420" i="9"/>
  <c r="H412" i="9"/>
  <c r="H430" i="9"/>
  <c r="H434" i="9" s="1"/>
  <c r="H423" i="9"/>
  <c r="H431" i="9"/>
  <c r="H458" i="9"/>
  <c r="H422" i="9"/>
  <c r="H433" i="9"/>
  <c r="H397" i="9"/>
  <c r="H355" i="9"/>
  <c r="H399" i="9"/>
  <c r="H461" i="9"/>
  <c r="H400" i="9"/>
  <c r="H450" i="9"/>
  <c r="H365" i="9"/>
  <c r="H367" i="9"/>
  <c r="H394" i="9"/>
  <c r="H366" i="9"/>
  <c r="H411" i="9"/>
  <c r="H364" i="9"/>
  <c r="H413" i="9"/>
  <c r="H421" i="9"/>
  <c r="H442" i="9"/>
  <c r="H452" i="9"/>
  <c r="H459" i="9"/>
  <c r="H396" i="9"/>
  <c r="H363" i="9"/>
  <c r="H357" i="9"/>
  <c r="H439" i="9"/>
  <c r="H449" i="9"/>
  <c r="H432" i="9"/>
  <c r="H361" i="9"/>
  <c r="H451" i="9"/>
  <c r="H352" i="9"/>
  <c r="H414" i="9"/>
  <c r="H354" i="9"/>
  <c r="H398" i="9"/>
  <c r="H440" i="9"/>
  <c r="H356" i="9"/>
  <c r="H353" i="9"/>
  <c r="H369" i="9" s="1"/>
  <c r="H358" i="9"/>
  <c r="L377" i="9"/>
  <c r="S257" i="9"/>
  <c r="S228" i="9"/>
  <c r="S316" i="9"/>
  <c r="E341" i="9"/>
  <c r="E340" i="9"/>
  <c r="AB45" i="9"/>
  <c r="AB46" i="9" s="1"/>
  <c r="AB50" i="9"/>
  <c r="AB51" i="9" s="1"/>
  <c r="AA83" i="9"/>
  <c r="M112" i="9"/>
  <c r="AF63" i="9"/>
  <c r="AF79" i="9" s="1"/>
  <c r="AF123" i="9"/>
  <c r="Z224" i="9"/>
  <c r="Z230" i="9" s="1"/>
  <c r="Z287" i="9"/>
  <c r="Z289" i="9" s="1"/>
  <c r="Z290" i="9" s="1"/>
  <c r="Z296" i="9"/>
  <c r="Z225" i="9"/>
  <c r="Z231" i="9" s="1"/>
  <c r="G103" i="9"/>
  <c r="G111" i="9" s="1"/>
  <c r="G101" i="9"/>
  <c r="G109" i="9" s="1"/>
  <c r="AA341" i="9"/>
  <c r="AA340" i="9"/>
  <c r="J210" i="9"/>
  <c r="J267" i="9"/>
  <c r="J303" i="9"/>
  <c r="J274" i="9"/>
  <c r="J206" i="9"/>
  <c r="J250" i="9"/>
  <c r="J249" i="9"/>
  <c r="J257" i="9" s="1"/>
  <c r="J214" i="9"/>
  <c r="J283" i="9"/>
  <c r="J305" i="9"/>
  <c r="J293" i="9"/>
  <c r="J213" i="9"/>
  <c r="J225" i="9" s="1"/>
  <c r="J211" i="9"/>
  <c r="J286" i="9"/>
  <c r="J294" i="9"/>
  <c r="J218" i="9"/>
  <c r="J276" i="9"/>
  <c r="J208" i="9"/>
  <c r="J265" i="9"/>
  <c r="J311" i="9"/>
  <c r="J215" i="9"/>
  <c r="J304" i="9"/>
  <c r="J313" i="9"/>
  <c r="J266" i="9"/>
  <c r="J314" i="9"/>
  <c r="J220" i="9"/>
  <c r="J247" i="9"/>
  <c r="J209" i="9"/>
  <c r="J284" i="9"/>
  <c r="J253" i="9"/>
  <c r="J251" i="9"/>
  <c r="J207" i="9"/>
  <c r="J205" i="9"/>
  <c r="J275" i="9"/>
  <c r="J278" i="9" s="1"/>
  <c r="J292" i="9"/>
  <c r="J217" i="9"/>
  <c r="J312" i="9"/>
  <c r="J295" i="9"/>
  <c r="J264" i="9"/>
  <c r="J268" i="9" s="1"/>
  <c r="J219" i="9"/>
  <c r="J285" i="9"/>
  <c r="J273" i="9"/>
  <c r="J252" i="9"/>
  <c r="J212" i="9"/>
  <c r="J302" i="9"/>
  <c r="J306" i="9" s="1"/>
  <c r="J216" i="9"/>
  <c r="J228" i="9" s="1"/>
  <c r="J246" i="9"/>
  <c r="J254" i="9" s="1"/>
  <c r="J248" i="9"/>
  <c r="J256" i="9" s="1"/>
  <c r="AF307" i="9"/>
  <c r="V81" i="9"/>
  <c r="AD199" i="9"/>
  <c r="AD212" i="9"/>
  <c r="AD210" i="9"/>
  <c r="N58" i="9"/>
  <c r="N75" i="9"/>
  <c r="N73" i="9"/>
  <c r="G461" i="9"/>
  <c r="G420" i="9"/>
  <c r="G412" i="9"/>
  <c r="G449" i="9"/>
  <c r="G397" i="9"/>
  <c r="G393" i="9"/>
  <c r="G367" i="9"/>
  <c r="G440" i="9"/>
  <c r="G441" i="9"/>
  <c r="G450" i="9"/>
  <c r="G411" i="9"/>
  <c r="G415" i="9" s="1"/>
  <c r="G365" i="9"/>
  <c r="G364" i="9"/>
  <c r="G362" i="9"/>
  <c r="G452" i="9"/>
  <c r="G439" i="9"/>
  <c r="G443" i="9" s="1"/>
  <c r="G400" i="9"/>
  <c r="G394" i="9"/>
  <c r="G402" i="9" s="1"/>
  <c r="G360" i="9"/>
  <c r="G372" i="9" s="1"/>
  <c r="G458" i="9"/>
  <c r="G422" i="9"/>
  <c r="G352" i="9"/>
  <c r="G355" i="9"/>
  <c r="G371" i="9" s="1"/>
  <c r="G396" i="9"/>
  <c r="G423" i="9"/>
  <c r="G430" i="9"/>
  <c r="G358" i="9"/>
  <c r="G359" i="9"/>
  <c r="G451" i="9"/>
  <c r="G356" i="9"/>
  <c r="G433" i="9"/>
  <c r="G421" i="9"/>
  <c r="G460" i="9"/>
  <c r="G463" i="9" s="1"/>
  <c r="G399" i="9"/>
  <c r="G363" i="9"/>
  <c r="G375" i="9" s="1"/>
  <c r="G353" i="9"/>
  <c r="G459" i="9"/>
  <c r="G361" i="9"/>
  <c r="G366" i="9"/>
  <c r="G431" i="9"/>
  <c r="G395" i="9"/>
  <c r="G414" i="9"/>
  <c r="G357" i="9"/>
  <c r="G398" i="9"/>
  <c r="G354" i="9"/>
  <c r="G370" i="9" s="1"/>
  <c r="G442" i="9"/>
  <c r="G432" i="9"/>
  <c r="G435" i="9" s="1"/>
  <c r="G413" i="9"/>
  <c r="L315" i="9"/>
  <c r="L317" i="9" s="1"/>
  <c r="L318" i="9" s="1"/>
  <c r="L297" i="9"/>
  <c r="L308" i="9"/>
  <c r="L309" i="9" s="1"/>
  <c r="E277" i="9"/>
  <c r="E227" i="9"/>
  <c r="E232" i="9" s="1"/>
  <c r="E257" i="9"/>
  <c r="O454" i="9"/>
  <c r="W230" i="9"/>
  <c r="F152" i="9"/>
  <c r="F153" i="9" s="1"/>
  <c r="F154" i="9" s="1"/>
  <c r="O270" i="9"/>
  <c r="O271" i="9" s="1"/>
  <c r="O315" i="9"/>
  <c r="M217" i="9"/>
  <c r="M225" i="9" s="1"/>
  <c r="M231" i="9" s="1"/>
  <c r="M219" i="9"/>
  <c r="M227" i="9" s="1"/>
  <c r="M232" i="9" s="1"/>
  <c r="W123" i="9"/>
  <c r="W125" i="9" s="1"/>
  <c r="W126" i="9" s="1"/>
  <c r="V454" i="9"/>
  <c r="V455" i="9" s="1"/>
  <c r="V456" i="9" s="1"/>
  <c r="D401" i="9"/>
  <c r="D143" i="9"/>
  <c r="D144" i="9" s="1"/>
  <c r="D145" i="9" s="1"/>
  <c r="D152" i="9"/>
  <c r="D153" i="9" s="1"/>
  <c r="D154" i="9" s="1"/>
  <c r="D416" i="9"/>
  <c r="D417" i="9" s="1"/>
  <c r="D418" i="9" s="1"/>
  <c r="D369" i="9"/>
  <c r="D404" i="9"/>
  <c r="AF297" i="9"/>
  <c r="AB199" i="9"/>
  <c r="AB212" i="9"/>
  <c r="AB210" i="9"/>
  <c r="AC84" i="9"/>
  <c r="AC88" i="9" s="1"/>
  <c r="Z425" i="9"/>
  <c r="Z369" i="9"/>
  <c r="Z376" i="9" s="1"/>
  <c r="Z380" i="9" s="1"/>
  <c r="W434" i="9"/>
  <c r="W462" i="9"/>
  <c r="W464" i="9" s="1"/>
  <c r="W465" i="9" s="1"/>
  <c r="Y213" i="9"/>
  <c r="Y225" i="9" s="1"/>
  <c r="Y231" i="9" s="1"/>
  <c r="Y215" i="9"/>
  <c r="Y227" i="9" s="1"/>
  <c r="Y232" i="9" s="1"/>
  <c r="Y234" i="9" s="1"/>
  <c r="U78" i="9"/>
  <c r="U85" i="9" s="1"/>
  <c r="U152" i="9"/>
  <c r="U142" i="9"/>
  <c r="U151" i="9"/>
  <c r="U153" i="9" s="1"/>
  <c r="U154" i="9" s="1"/>
  <c r="E51" i="9"/>
  <c r="F143" i="9"/>
  <c r="F144" i="9" s="1"/>
  <c r="F145" i="9" s="1"/>
  <c r="X287" i="9"/>
  <c r="AF425" i="9"/>
  <c r="X356" i="9"/>
  <c r="X358" i="9"/>
  <c r="M395" i="9"/>
  <c r="M393" i="9"/>
  <c r="F315" i="9"/>
  <c r="F278" i="9"/>
  <c r="F279" i="9" s="1"/>
  <c r="F280" i="9" s="1"/>
  <c r="F287" i="9"/>
  <c r="V307" i="9"/>
  <c r="N434" i="9"/>
  <c r="N436" i="9" s="1"/>
  <c r="N437" i="9" s="1"/>
  <c r="N453" i="9"/>
  <c r="N455" i="9" s="1"/>
  <c r="N456" i="9" s="1"/>
  <c r="J416" i="9"/>
  <c r="J417" i="9" s="1"/>
  <c r="J418" i="9" s="1"/>
  <c r="J435" i="9"/>
  <c r="G123" i="9"/>
  <c r="G125" i="9" s="1"/>
  <c r="G126" i="9" s="1"/>
  <c r="G161" i="9"/>
  <c r="G163" i="9" s="1"/>
  <c r="G164" i="9" s="1"/>
  <c r="G152" i="9"/>
  <c r="G153" i="9" s="1"/>
  <c r="G154" i="9" s="1"/>
  <c r="G307" i="9"/>
  <c r="G269" i="9"/>
  <c r="G270" i="9" s="1"/>
  <c r="G271" i="9" s="1"/>
  <c r="X369" i="9"/>
  <c r="P73" i="9"/>
  <c r="P75" i="9"/>
  <c r="U255" i="9"/>
  <c r="U316" i="9"/>
  <c r="U268" i="9"/>
  <c r="U270" i="9" s="1"/>
  <c r="U271" i="9" s="1"/>
  <c r="AE344" i="9"/>
  <c r="AE353" i="9"/>
  <c r="AE369" i="9" s="1"/>
  <c r="AE355" i="9"/>
  <c r="AE371" i="9" s="1"/>
  <c r="L416" i="9"/>
  <c r="L417" i="9" s="1"/>
  <c r="L418" i="9" s="1"/>
  <c r="L434" i="9"/>
  <c r="L436" i="9" s="1"/>
  <c r="L437" i="9" s="1"/>
  <c r="S287" i="9"/>
  <c r="S289" i="9" s="1"/>
  <c r="S290" i="9" s="1"/>
  <c r="S297" i="9"/>
  <c r="S298" i="9" s="1"/>
  <c r="S299" i="9" s="1"/>
  <c r="S307" i="9"/>
  <c r="AA215" i="9"/>
  <c r="AA227" i="9" s="1"/>
  <c r="AA232" i="9" s="1"/>
  <c r="AA213" i="9"/>
  <c r="J110" i="9"/>
  <c r="J123" i="9"/>
  <c r="J83" i="9"/>
  <c r="J87" i="9" s="1"/>
  <c r="J124" i="9"/>
  <c r="J81" i="9"/>
  <c r="J86" i="9" s="1"/>
  <c r="F215" i="9"/>
  <c r="F227" i="9" s="1"/>
  <c r="F232" i="9" s="1"/>
  <c r="F213" i="9"/>
  <c r="F225" i="9" s="1"/>
  <c r="F231" i="9" s="1"/>
  <c r="Y52" i="9"/>
  <c r="Y61" i="9"/>
  <c r="Y63" i="9"/>
  <c r="N105" i="9"/>
  <c r="N107" i="9"/>
  <c r="X196" i="9"/>
  <c r="M162" i="9"/>
  <c r="M151" i="9"/>
  <c r="M152" i="9"/>
  <c r="M78" i="9"/>
  <c r="M85" i="9" s="1"/>
  <c r="AF161" i="9"/>
  <c r="AF132" i="9"/>
  <c r="AF134" i="9" s="1"/>
  <c r="AF135" i="9" s="1"/>
  <c r="AF67" i="9"/>
  <c r="Z227" i="9"/>
  <c r="Z228" i="9"/>
  <c r="Z269" i="9"/>
  <c r="H45" i="9"/>
  <c r="H46" i="9" s="1"/>
  <c r="H50" i="9"/>
  <c r="H51" i="9" s="1"/>
  <c r="H110" i="9"/>
  <c r="AB270" i="9"/>
  <c r="AB271" i="9" s="1"/>
  <c r="E69" i="9"/>
  <c r="E56" i="9"/>
  <c r="E71" i="9"/>
  <c r="E83" i="9" s="1"/>
  <c r="F463" i="9"/>
  <c r="F464" i="9" s="1"/>
  <c r="F465" i="9" s="1"/>
  <c r="AD201" i="9"/>
  <c r="AD214" i="9"/>
  <c r="AD216" i="9"/>
  <c r="G341" i="9"/>
  <c r="G340" i="9"/>
  <c r="L307" i="9"/>
  <c r="AF368" i="9"/>
  <c r="AF376" i="9" s="1"/>
  <c r="G45" i="9"/>
  <c r="G46" i="9" s="1"/>
  <c r="G50" i="9"/>
  <c r="C85" i="9"/>
  <c r="C89" i="9" s="1"/>
  <c r="E269" i="9"/>
  <c r="E270" i="9" s="1"/>
  <c r="E271" i="9" s="1"/>
  <c r="Y221" i="9"/>
  <c r="T209" i="9"/>
  <c r="T266" i="9"/>
  <c r="T248" i="9"/>
  <c r="T314" i="9"/>
  <c r="T264" i="9"/>
  <c r="T274" i="9"/>
  <c r="T213" i="9"/>
  <c r="T285" i="9"/>
  <c r="T252" i="9"/>
  <c r="T210" i="9"/>
  <c r="T283" i="9"/>
  <c r="T293" i="9"/>
  <c r="T217" i="9"/>
  <c r="T303" i="9"/>
  <c r="T273" i="9"/>
  <c r="T214" i="9"/>
  <c r="T286" i="9"/>
  <c r="T294" i="9"/>
  <c r="T208" i="9"/>
  <c r="T251" i="9"/>
  <c r="T212" i="9"/>
  <c r="T250" i="9"/>
  <c r="T275" i="9"/>
  <c r="T278" i="9" s="1"/>
  <c r="T219" i="9"/>
  <c r="T215" i="9"/>
  <c r="T312" i="9"/>
  <c r="T265" i="9"/>
  <c r="T292" i="9"/>
  <c r="T296" i="9" s="1"/>
  <c r="T267" i="9"/>
  <c r="T249" i="9"/>
  <c r="T284" i="9"/>
  <c r="T302" i="9"/>
  <c r="T304" i="9"/>
  <c r="T305" i="9"/>
  <c r="T246" i="9"/>
  <c r="T247" i="9"/>
  <c r="T218" i="9"/>
  <c r="T295" i="9"/>
  <c r="T253" i="9"/>
  <c r="T311" i="9"/>
  <c r="T205" i="9"/>
  <c r="T221" i="9" s="1"/>
  <c r="T206" i="9"/>
  <c r="T222" i="9" s="1"/>
  <c r="T313" i="9"/>
  <c r="T316" i="9" s="1"/>
  <c r="T220" i="9"/>
  <c r="T216" i="9"/>
  <c r="T276" i="9"/>
  <c r="T207" i="9"/>
  <c r="T211" i="9"/>
  <c r="AE71" i="9"/>
  <c r="AE56" i="9"/>
  <c r="AE69" i="9"/>
  <c r="AE81" i="9" s="1"/>
  <c r="M307" i="9"/>
  <c r="M287" i="9"/>
  <c r="M289" i="9" s="1"/>
  <c r="M290" i="9" s="1"/>
  <c r="AC101" i="9"/>
  <c r="AC103" i="9"/>
  <c r="AC111" i="9" s="1"/>
  <c r="W288" i="9"/>
  <c r="W289" i="9" s="1"/>
  <c r="W290" i="9" s="1"/>
  <c r="W225" i="9"/>
  <c r="W231" i="9" s="1"/>
  <c r="W76" i="9"/>
  <c r="W151" i="9"/>
  <c r="W153" i="9" s="1"/>
  <c r="W154" i="9" s="1"/>
  <c r="W81" i="9"/>
  <c r="W132" i="9"/>
  <c r="W134" i="9" s="1"/>
  <c r="W135" i="9" s="1"/>
  <c r="W171" i="9"/>
  <c r="W172" i="9" s="1"/>
  <c r="W173" i="9" s="1"/>
  <c r="F161" i="9"/>
  <c r="V415" i="9"/>
  <c r="V417" i="9" s="1"/>
  <c r="V418" i="9" s="1"/>
  <c r="V426" i="9"/>
  <c r="V427" i="9" s="1"/>
  <c r="V443" i="9"/>
  <c r="D77" i="9"/>
  <c r="D78" i="9"/>
  <c r="D83" i="9"/>
  <c r="D87" i="9" s="1"/>
  <c r="D355" i="9"/>
  <c r="D371" i="9" s="1"/>
  <c r="Z435" i="9"/>
  <c r="Z424" i="9"/>
  <c r="Z453" i="9"/>
  <c r="Z455" i="9" s="1"/>
  <c r="Z456" i="9" s="1"/>
  <c r="W443" i="9"/>
  <c r="W445" i="9" s="1"/>
  <c r="W446" i="9" s="1"/>
  <c r="U143" i="9"/>
  <c r="U132" i="9"/>
  <c r="M344" i="9"/>
  <c r="M355" i="9"/>
  <c r="M353" i="9"/>
  <c r="M369" i="9" s="1"/>
  <c r="X257" i="9"/>
  <c r="AF298" i="9"/>
  <c r="AF299" i="9" s="1"/>
  <c r="AF415" i="9"/>
  <c r="AF417" i="9" s="1"/>
  <c r="AF418" i="9" s="1"/>
  <c r="F306" i="9"/>
  <c r="F308" i="9" s="1"/>
  <c r="F309" i="9" s="1"/>
  <c r="F288" i="9"/>
  <c r="V278" i="9"/>
  <c r="V279" i="9" s="1"/>
  <c r="V280" i="9" s="1"/>
  <c r="V288" i="9"/>
  <c r="N402" i="9"/>
  <c r="N443" i="9"/>
  <c r="O112" i="9"/>
  <c r="O124" i="9"/>
  <c r="J453" i="9"/>
  <c r="J455" i="9" s="1"/>
  <c r="J456" i="9" s="1"/>
  <c r="J424" i="9"/>
  <c r="J426" i="9" s="1"/>
  <c r="J427" i="9" s="1"/>
  <c r="G76" i="9"/>
  <c r="G84" i="9" s="1"/>
  <c r="G82" i="9"/>
  <c r="G87" i="9" s="1"/>
  <c r="G89" i="9" s="1"/>
  <c r="G170" i="9"/>
  <c r="G172" i="9" s="1"/>
  <c r="G173" i="9" s="1"/>
  <c r="G162" i="9"/>
  <c r="AC365" i="9"/>
  <c r="AC432" i="9"/>
  <c r="AC435" i="9" s="1"/>
  <c r="AC421" i="9"/>
  <c r="AC361" i="9"/>
  <c r="AC430" i="9"/>
  <c r="AC461" i="9"/>
  <c r="AC359" i="9"/>
  <c r="AC360" i="9"/>
  <c r="AC441" i="9"/>
  <c r="AC367" i="9"/>
  <c r="AC393" i="9"/>
  <c r="AC458" i="9"/>
  <c r="AC451" i="9"/>
  <c r="AC459" i="9"/>
  <c r="AC411" i="9"/>
  <c r="AC397" i="9"/>
  <c r="AC366" i="9"/>
  <c r="AC394" i="9"/>
  <c r="AC402" i="9" s="1"/>
  <c r="AC460" i="9"/>
  <c r="AC395" i="9"/>
  <c r="AC403" i="9" s="1"/>
  <c r="AC396" i="9"/>
  <c r="AC404" i="9" s="1"/>
  <c r="AC363" i="9"/>
  <c r="AC375" i="9" s="1"/>
  <c r="AC398" i="9"/>
  <c r="AC357" i="9"/>
  <c r="AC414" i="9"/>
  <c r="AC420" i="9"/>
  <c r="AC400" i="9"/>
  <c r="AC412" i="9"/>
  <c r="AC364" i="9"/>
  <c r="AC431" i="9"/>
  <c r="AC362" i="9"/>
  <c r="AC439" i="9"/>
  <c r="AC450" i="9"/>
  <c r="AC442" i="9"/>
  <c r="AC422" i="9"/>
  <c r="AC440" i="9"/>
  <c r="AC358" i="9"/>
  <c r="AC356" i="9"/>
  <c r="AC433" i="9"/>
  <c r="AC449" i="9"/>
  <c r="AC453" i="9" s="1"/>
  <c r="AC452" i="9"/>
  <c r="AC413" i="9"/>
  <c r="AC416" i="9" s="1"/>
  <c r="AC354" i="9"/>
  <c r="AC399" i="9"/>
  <c r="AC353" i="9"/>
  <c r="AC355" i="9"/>
  <c r="AC371" i="9" s="1"/>
  <c r="AC423" i="9"/>
  <c r="AC352" i="9"/>
  <c r="AC368" i="9" s="1"/>
  <c r="Y112" i="9"/>
  <c r="Y257" i="9"/>
  <c r="AE317" i="9"/>
  <c r="AE318" i="9" s="1"/>
  <c r="G306" i="9"/>
  <c r="G226" i="9"/>
  <c r="G231" i="9" s="1"/>
  <c r="G227" i="9"/>
  <c r="G232" i="9" s="1"/>
  <c r="P143" i="9"/>
  <c r="P133" i="9"/>
  <c r="P134" i="9" s="1"/>
  <c r="P135" i="9" s="1"/>
  <c r="P161" i="9"/>
  <c r="P163" i="9" s="1"/>
  <c r="P164" i="9" s="1"/>
  <c r="C359" i="9"/>
  <c r="C346" i="9"/>
  <c r="C357" i="9"/>
  <c r="U225" i="9"/>
  <c r="U297" i="9"/>
  <c r="U298" i="9" s="1"/>
  <c r="U299" i="9" s="1"/>
  <c r="U229" i="9"/>
  <c r="AD361" i="9"/>
  <c r="AD414" i="9"/>
  <c r="AD393" i="9"/>
  <c r="AD401" i="9" s="1"/>
  <c r="AD442" i="9"/>
  <c r="AD365" i="9"/>
  <c r="AD431" i="9"/>
  <c r="AD421" i="9"/>
  <c r="AD355" i="9"/>
  <c r="AD397" i="9"/>
  <c r="AD461" i="9"/>
  <c r="AD359" i="9"/>
  <c r="AD440" i="9"/>
  <c r="AD352" i="9"/>
  <c r="AD362" i="9"/>
  <c r="AD433" i="9"/>
  <c r="AD395" i="9"/>
  <c r="AD403" i="9" s="1"/>
  <c r="AD396" i="9"/>
  <c r="AD363" i="9"/>
  <c r="AD450" i="9"/>
  <c r="AD441" i="9"/>
  <c r="AD444" i="9" s="1"/>
  <c r="AD358" i="9"/>
  <c r="AD400" i="9"/>
  <c r="AD460" i="9"/>
  <c r="AD463" i="9" s="1"/>
  <c r="AD366" i="9"/>
  <c r="AD353" i="9"/>
  <c r="AD432" i="9"/>
  <c r="AD451" i="9"/>
  <c r="AD356" i="9"/>
  <c r="AD411" i="9"/>
  <c r="AD420" i="9"/>
  <c r="AD354" i="9"/>
  <c r="AD398" i="9"/>
  <c r="AD367" i="9"/>
  <c r="AD360" i="9"/>
  <c r="AD430" i="9"/>
  <c r="AD449" i="9"/>
  <c r="AD412" i="9"/>
  <c r="AD394" i="9"/>
  <c r="AD423" i="9"/>
  <c r="AD439" i="9"/>
  <c r="AD413" i="9"/>
  <c r="AD416" i="9" s="1"/>
  <c r="AD459" i="9"/>
  <c r="AD364" i="9"/>
  <c r="AD357" i="9"/>
  <c r="AD399" i="9"/>
  <c r="AD422" i="9"/>
  <c r="AD425" i="9" s="1"/>
  <c r="AD452" i="9"/>
  <c r="AD458" i="9"/>
  <c r="L444" i="9"/>
  <c r="L445" i="9" s="1"/>
  <c r="L446" i="9" s="1"/>
  <c r="S223" i="9"/>
  <c r="S230" i="9" s="1"/>
  <c r="S226" i="9"/>
  <c r="AF222" i="9"/>
  <c r="J142" i="9"/>
  <c r="J144" i="9" s="1"/>
  <c r="J145" i="9" s="1"/>
  <c r="J78" i="9"/>
  <c r="J85" i="9" s="1"/>
  <c r="AD342" i="9"/>
  <c r="AD343" i="9" s="1"/>
  <c r="AD337" i="9"/>
  <c r="AD338" i="9" s="1"/>
  <c r="Y54" i="9"/>
  <c r="Y65" i="9"/>
  <c r="Y67" i="9"/>
  <c r="R233" i="9"/>
  <c r="R235" i="9" s="1"/>
  <c r="R236" i="9" s="1"/>
  <c r="R320" i="9" s="1"/>
  <c r="S64" i="9"/>
  <c r="S66" i="9"/>
  <c r="M80" i="9"/>
  <c r="M86" i="9" s="1"/>
  <c r="M77" i="9"/>
  <c r="AF171" i="9"/>
  <c r="Z255" i="9"/>
  <c r="AE400" i="9"/>
  <c r="AE398" i="9"/>
  <c r="U442" i="9"/>
  <c r="U461" i="9"/>
  <c r="U414" i="9"/>
  <c r="U433" i="9"/>
  <c r="U422" i="9"/>
  <c r="U449" i="9"/>
  <c r="U432" i="9"/>
  <c r="U458" i="9"/>
  <c r="U420" i="9"/>
  <c r="U394" i="9"/>
  <c r="U362" i="9"/>
  <c r="U359" i="9"/>
  <c r="U431" i="9"/>
  <c r="U451" i="9"/>
  <c r="U399" i="9"/>
  <c r="U364" i="9"/>
  <c r="U396" i="9"/>
  <c r="U404" i="9" s="1"/>
  <c r="U398" i="9"/>
  <c r="U441" i="9"/>
  <c r="U363" i="9"/>
  <c r="U413" i="9"/>
  <c r="U352" i="9"/>
  <c r="U365" i="9"/>
  <c r="U430" i="9"/>
  <c r="U353" i="9"/>
  <c r="U355" i="9"/>
  <c r="U440" i="9"/>
  <c r="U361" i="9"/>
  <c r="U354" i="9"/>
  <c r="U370" i="9" s="1"/>
  <c r="U367" i="9"/>
  <c r="U366" i="9"/>
  <c r="U393" i="9"/>
  <c r="U356" i="9"/>
  <c r="U358" i="9"/>
  <c r="U412" i="9"/>
  <c r="U450" i="9"/>
  <c r="U357" i="9"/>
  <c r="U439" i="9"/>
  <c r="U411" i="9"/>
  <c r="U415" i="9" s="1"/>
  <c r="U452" i="9"/>
  <c r="U459" i="9"/>
  <c r="U395" i="9"/>
  <c r="U421" i="9"/>
  <c r="U460" i="9"/>
  <c r="U463" i="9" s="1"/>
  <c r="U360" i="9"/>
  <c r="U400" i="9"/>
  <c r="U397" i="9"/>
  <c r="U423" i="9"/>
  <c r="AF287" i="9"/>
  <c r="R63" i="9"/>
  <c r="R52" i="9"/>
  <c r="R61" i="9"/>
  <c r="AF375" i="9"/>
  <c r="F426" i="9"/>
  <c r="F427" i="9" s="1"/>
  <c r="F454" i="9"/>
  <c r="F455" i="9" s="1"/>
  <c r="F456" i="9" s="1"/>
  <c r="V161" i="9"/>
  <c r="V163" i="9" s="1"/>
  <c r="V164" i="9" s="1"/>
  <c r="V124" i="9"/>
  <c r="V87" i="9"/>
  <c r="AD203" i="9"/>
  <c r="AD218" i="9"/>
  <c r="AD220" i="9"/>
  <c r="L288" i="9"/>
  <c r="L289" i="9" s="1"/>
  <c r="L290" i="9" s="1"/>
  <c r="L296" i="9"/>
  <c r="L226" i="9"/>
  <c r="L222" i="9"/>
  <c r="L229" i="9" s="1"/>
  <c r="S81" i="9"/>
  <c r="S77" i="9"/>
  <c r="Y373" i="9"/>
  <c r="Y378" i="9" s="1"/>
  <c r="E231" i="9"/>
  <c r="E289" i="9"/>
  <c r="E290" i="9" s="1"/>
  <c r="E278" i="9"/>
  <c r="E307" i="9"/>
  <c r="E308" i="9" s="1"/>
  <c r="E309" i="9" s="1"/>
  <c r="M279" i="9"/>
  <c r="M280" i="9" s="1"/>
  <c r="M269" i="9"/>
  <c r="S366" i="9"/>
  <c r="S374" i="9" s="1"/>
  <c r="S364" i="9"/>
  <c r="S372" i="9" s="1"/>
  <c r="S378" i="9" s="1"/>
  <c r="AD247" i="9"/>
  <c r="AD255" i="9" s="1"/>
  <c r="AD249" i="9"/>
  <c r="AD257" i="9" s="1"/>
  <c r="O453" i="9"/>
  <c r="O455" i="9" s="1"/>
  <c r="O456" i="9" s="1"/>
  <c r="B455" i="9"/>
  <c r="B456" i="9" s="1"/>
  <c r="C232" i="9"/>
  <c r="C234" i="9" s="1"/>
  <c r="C235" i="9" s="1"/>
  <c r="C236" i="9" s="1"/>
  <c r="C320" i="9" s="1"/>
  <c r="AA222" i="9"/>
  <c r="AA229" i="9" s="1"/>
  <c r="O221" i="9"/>
  <c r="O229" i="9" s="1"/>
  <c r="O297" i="9"/>
  <c r="O298" i="9" s="1"/>
  <c r="O299" i="9" s="1"/>
  <c r="O316" i="9"/>
  <c r="O307" i="9"/>
  <c r="O308" i="9" s="1"/>
  <c r="O309" i="9" s="1"/>
  <c r="W77" i="9"/>
  <c r="W110" i="9"/>
  <c r="C404" i="9"/>
  <c r="V372" i="9"/>
  <c r="V378" i="9" s="1"/>
  <c r="V374" i="9"/>
  <c r="D171" i="9"/>
  <c r="D172" i="9" s="1"/>
  <c r="D173" i="9" s="1"/>
  <c r="D79" i="9"/>
  <c r="D112" i="9"/>
  <c r="D132" i="9"/>
  <c r="D425" i="9"/>
  <c r="D424" i="9"/>
  <c r="D426" i="9" s="1"/>
  <c r="D427" i="9" s="1"/>
  <c r="Z377" i="9"/>
  <c r="Z463" i="9"/>
  <c r="Z464" i="9" s="1"/>
  <c r="Z465" i="9" s="1"/>
  <c r="U45" i="9"/>
  <c r="U46" i="9" s="1"/>
  <c r="U50" i="9"/>
  <c r="U51" i="9" s="1"/>
  <c r="W415" i="9"/>
  <c r="W417" i="9" s="1"/>
  <c r="W418" i="9" s="1"/>
  <c r="N199" i="9"/>
  <c r="N212" i="9"/>
  <c r="N210" i="9"/>
  <c r="P394" i="9"/>
  <c r="P402" i="9" s="1"/>
  <c r="P397" i="9"/>
  <c r="P396" i="9"/>
  <c r="P404" i="9" s="1"/>
  <c r="P357" i="9"/>
  <c r="P400" i="9"/>
  <c r="P356" i="9"/>
  <c r="P362" i="9"/>
  <c r="P360" i="9"/>
  <c r="P395" i="9"/>
  <c r="P359" i="9"/>
  <c r="P398" i="9"/>
  <c r="P432" i="9"/>
  <c r="P433" i="9"/>
  <c r="P412" i="9"/>
  <c r="P430" i="9"/>
  <c r="P434" i="9" s="1"/>
  <c r="P451" i="9"/>
  <c r="P454" i="9" s="1"/>
  <c r="P452" i="9"/>
  <c r="P363" i="9"/>
  <c r="P393" i="9"/>
  <c r="P355" i="9"/>
  <c r="P422" i="9"/>
  <c r="P460" i="9"/>
  <c r="P463" i="9" s="1"/>
  <c r="P423" i="9"/>
  <c r="P441" i="9"/>
  <c r="P444" i="9" s="1"/>
  <c r="P421" i="9"/>
  <c r="P364" i="9"/>
  <c r="P459" i="9"/>
  <c r="P440" i="9"/>
  <c r="P367" i="9"/>
  <c r="P450" i="9"/>
  <c r="P420" i="9"/>
  <c r="P424" i="9" s="1"/>
  <c r="P411" i="9"/>
  <c r="P439" i="9"/>
  <c r="P443" i="9" s="1"/>
  <c r="P445" i="9" s="1"/>
  <c r="P446" i="9" s="1"/>
  <c r="P366" i="9"/>
  <c r="P358" i="9"/>
  <c r="P361" i="9"/>
  <c r="P431" i="9"/>
  <c r="P413" i="9"/>
  <c r="P461" i="9"/>
  <c r="P352" i="9"/>
  <c r="P368" i="9" s="1"/>
  <c r="P449" i="9"/>
  <c r="P365" i="9"/>
  <c r="P414" i="9"/>
  <c r="P442" i="9"/>
  <c r="P353" i="9"/>
  <c r="P369" i="9" s="1"/>
  <c r="P458" i="9"/>
  <c r="P354" i="9"/>
  <c r="U77" i="9"/>
  <c r="U84" i="9" s="1"/>
  <c r="U81" i="9"/>
  <c r="U123" i="9"/>
  <c r="U125" i="9" s="1"/>
  <c r="U126" i="9" s="1"/>
  <c r="M346" i="9"/>
  <c r="M357" i="9"/>
  <c r="M359" i="9"/>
  <c r="R110" i="9"/>
  <c r="X230" i="9"/>
  <c r="AF277" i="9"/>
  <c r="AF279" i="9" s="1"/>
  <c r="AF280" i="9" s="1"/>
  <c r="F170" i="9"/>
  <c r="F172" i="9" s="1"/>
  <c r="F173" i="9" s="1"/>
  <c r="F269" i="9"/>
  <c r="F270" i="9" s="1"/>
  <c r="F271" i="9" s="1"/>
  <c r="N373" i="9"/>
  <c r="N372" i="9"/>
  <c r="J400" i="9"/>
  <c r="G80" i="9"/>
  <c r="G86" i="9" s="1"/>
  <c r="G134" i="9"/>
  <c r="G135" i="9" s="1"/>
  <c r="AC341" i="9"/>
  <c r="AC340" i="9"/>
  <c r="Y222" i="9"/>
  <c r="AB252" i="9"/>
  <c r="AB250" i="9"/>
  <c r="G224" i="9"/>
  <c r="G230" i="9" s="1"/>
  <c r="G277" i="9"/>
  <c r="G279" i="9" s="1"/>
  <c r="G280" i="9" s="1"/>
  <c r="G315" i="9"/>
  <c r="G317" i="9" s="1"/>
  <c r="G318" i="9" s="1"/>
  <c r="AF366" i="9"/>
  <c r="AF364" i="9"/>
  <c r="N253" i="9"/>
  <c r="N251" i="9"/>
  <c r="P124" i="9"/>
  <c r="P125" i="9" s="1"/>
  <c r="P126" i="9" s="1"/>
  <c r="P142" i="9"/>
  <c r="C350" i="9"/>
  <c r="C365" i="9"/>
  <c r="C367" i="9"/>
  <c r="Y371" i="9"/>
  <c r="U222" i="9"/>
  <c r="U223" i="9"/>
  <c r="U230" i="9" s="1"/>
  <c r="U228" i="9"/>
  <c r="H340" i="9"/>
  <c r="H341" i="9"/>
  <c r="L402" i="9"/>
  <c r="L454" i="9"/>
  <c r="P51" i="9"/>
  <c r="S315" i="9"/>
  <c r="AF207" i="9"/>
  <c r="AF223" i="9" s="1"/>
  <c r="AF230" i="9" s="1"/>
  <c r="AF205" i="9"/>
  <c r="J162" i="9"/>
  <c r="J163" i="9" s="1"/>
  <c r="J164" i="9" s="1"/>
  <c r="J132" i="9"/>
  <c r="J134" i="9" s="1"/>
  <c r="J135" i="9" s="1"/>
  <c r="Y56" i="9"/>
  <c r="Y69" i="9"/>
  <c r="Y71" i="9"/>
  <c r="Y83" i="9" s="1"/>
  <c r="AD45" i="9"/>
  <c r="AD46" i="9" s="1"/>
  <c r="AD50" i="9"/>
  <c r="AD51" i="9" s="1"/>
  <c r="M123" i="9"/>
  <c r="M125" i="9" s="1"/>
  <c r="M126" i="9" s="1"/>
  <c r="M143" i="9"/>
  <c r="M144" i="9" s="1"/>
  <c r="M145" i="9" s="1"/>
  <c r="M124" i="9"/>
  <c r="AF162" i="9"/>
  <c r="AF152" i="9"/>
  <c r="AF153" i="9" s="1"/>
  <c r="AF154" i="9" s="1"/>
  <c r="AF124" i="9"/>
  <c r="Z297" i="9"/>
  <c r="Z316" i="9"/>
  <c r="Z268" i="9"/>
  <c r="Z270" i="9" s="1"/>
  <c r="Z271" i="9" s="1"/>
  <c r="AE395" i="9"/>
  <c r="AE393" i="9"/>
  <c r="AE401" i="9" s="1"/>
  <c r="T361" i="9"/>
  <c r="T373" i="9" s="1"/>
  <c r="T433" i="9"/>
  <c r="T439" i="9"/>
  <c r="T354" i="9"/>
  <c r="T432" i="9"/>
  <c r="T435" i="9" s="1"/>
  <c r="T422" i="9"/>
  <c r="T355" i="9"/>
  <c r="T371" i="9" s="1"/>
  <c r="T452" i="9"/>
  <c r="T458" i="9"/>
  <c r="T366" i="9"/>
  <c r="T451" i="9"/>
  <c r="T441" i="9"/>
  <c r="T362" i="9"/>
  <c r="T393" i="9"/>
  <c r="T401" i="9" s="1"/>
  <c r="T461" i="9"/>
  <c r="T363" i="9"/>
  <c r="T375" i="9" s="1"/>
  <c r="T459" i="9"/>
  <c r="T414" i="9"/>
  <c r="T356" i="9"/>
  <c r="T431" i="9"/>
  <c r="T396" i="9"/>
  <c r="T430" i="9"/>
  <c r="T353" i="9"/>
  <c r="T450" i="9"/>
  <c r="T352" i="9"/>
  <c r="T368" i="9" s="1"/>
  <c r="T449" i="9"/>
  <c r="T360" i="9"/>
  <c r="T394" i="9"/>
  <c r="T400" i="9"/>
  <c r="T364" i="9"/>
  <c r="T395" i="9"/>
  <c r="T359" i="9"/>
  <c r="T399" i="9"/>
  <c r="T420" i="9"/>
  <c r="T421" i="9"/>
  <c r="T423" i="9"/>
  <c r="T440" i="9"/>
  <c r="T442" i="9"/>
  <c r="T460" i="9"/>
  <c r="T463" i="9" s="1"/>
  <c r="T358" i="9"/>
  <c r="T412" i="9"/>
  <c r="T413" i="9"/>
  <c r="T416" i="9" s="1"/>
  <c r="T357" i="9"/>
  <c r="T411" i="9"/>
  <c r="T397" i="9"/>
  <c r="T398" i="9"/>
  <c r="T367" i="9"/>
  <c r="T365" i="9"/>
  <c r="AF288" i="9"/>
  <c r="R56" i="9"/>
  <c r="R71" i="9"/>
  <c r="R83" i="9" s="1"/>
  <c r="R69" i="9"/>
  <c r="AF360" i="9"/>
  <c r="AF362" i="9"/>
  <c r="AF374" i="9" s="1"/>
  <c r="AF379" i="9" s="1"/>
  <c r="F435" i="9"/>
  <c r="F436" i="9" s="1"/>
  <c r="F437" i="9" s="1"/>
  <c r="V170" i="9"/>
  <c r="V172" i="9" s="1"/>
  <c r="V173" i="9" s="1"/>
  <c r="V125" i="9"/>
  <c r="V126" i="9" s="1"/>
  <c r="N56" i="9"/>
  <c r="N71" i="9"/>
  <c r="N69" i="9"/>
  <c r="I144" i="9"/>
  <c r="I145" i="9" s="1"/>
  <c r="L269" i="9"/>
  <c r="L270" i="9" s="1"/>
  <c r="L271" i="9" s="1"/>
  <c r="L316" i="9"/>
  <c r="L223" i="9"/>
  <c r="L224" i="9"/>
  <c r="S68" i="9"/>
  <c r="S80" i="9" s="1"/>
  <c r="S70" i="9"/>
  <c r="S82" i="9" s="1"/>
  <c r="S87" i="9" s="1"/>
  <c r="Q50" i="9"/>
  <c r="Q51" i="9" s="1"/>
  <c r="Q45" i="9"/>
  <c r="Q46" i="9" s="1"/>
  <c r="S62" i="9"/>
  <c r="S60" i="9"/>
  <c r="S76" i="9" s="1"/>
  <c r="S84" i="9" s="1"/>
  <c r="E223" i="9"/>
  <c r="E230" i="9" s="1"/>
  <c r="E234" i="9" s="1"/>
  <c r="E255" i="9"/>
  <c r="M306" i="9"/>
  <c r="O415" i="9"/>
  <c r="O417" i="9" s="1"/>
  <c r="O418" i="9" s="1"/>
  <c r="W297" i="9"/>
  <c r="W298" i="9" s="1"/>
  <c r="W299" i="9" s="1"/>
  <c r="W277" i="9"/>
  <c r="W279" i="9" s="1"/>
  <c r="W280" i="9" s="1"/>
  <c r="B417" i="9"/>
  <c r="B418" i="9" s="1"/>
  <c r="AA223" i="9"/>
  <c r="AA52" i="9"/>
  <c r="AA63" i="9"/>
  <c r="AA61" i="9"/>
  <c r="O288" i="9"/>
  <c r="O289" i="9" s="1"/>
  <c r="O290" i="9" s="1"/>
  <c r="Q452" i="9"/>
  <c r="Q397" i="9"/>
  <c r="Q398" i="9"/>
  <c r="Q442" i="9"/>
  <c r="Q430" i="9"/>
  <c r="Q459" i="9"/>
  <c r="Q414" i="9"/>
  <c r="Q441" i="9"/>
  <c r="Q444" i="9" s="1"/>
  <c r="Q353" i="9"/>
  <c r="Q422" i="9"/>
  <c r="Q354" i="9"/>
  <c r="Q431" i="9"/>
  <c r="Q363" i="9"/>
  <c r="Q367" i="9"/>
  <c r="Q361" i="9"/>
  <c r="Q440" i="9"/>
  <c r="Q365" i="9"/>
  <c r="Q366" i="9"/>
  <c r="Q433" i="9"/>
  <c r="Q357" i="9"/>
  <c r="Q449" i="9"/>
  <c r="Q352" i="9"/>
  <c r="Q400" i="9"/>
  <c r="Q364" i="9"/>
  <c r="Q458" i="9"/>
  <c r="Q394" i="9"/>
  <c r="Q460" i="9"/>
  <c r="Q439" i="9"/>
  <c r="Q356" i="9"/>
  <c r="Q423" i="9"/>
  <c r="Q355" i="9"/>
  <c r="Q432" i="9"/>
  <c r="Q412" i="9"/>
  <c r="Q399" i="9"/>
  <c r="Q420" i="9"/>
  <c r="Q358" i="9"/>
  <c r="Q451" i="9"/>
  <c r="Q359" i="9"/>
  <c r="Q360" i="9"/>
  <c r="Q372" i="9" s="1"/>
  <c r="Q362" i="9"/>
  <c r="Q411" i="9"/>
  <c r="Q461" i="9"/>
  <c r="Q413" i="9"/>
  <c r="Q416" i="9" s="1"/>
  <c r="Q421" i="9"/>
  <c r="Q450" i="9"/>
  <c r="Q396" i="9"/>
  <c r="W161" i="9"/>
  <c r="W163" i="9" s="1"/>
  <c r="W164" i="9" s="1"/>
  <c r="V368" i="9"/>
  <c r="V376" i="9" s="1"/>
  <c r="V380" i="9" s="1"/>
  <c r="V436" i="9"/>
  <c r="V437" i="9" s="1"/>
  <c r="D81" i="9"/>
  <c r="D86" i="9" s="1"/>
  <c r="D133" i="9"/>
  <c r="D76" i="9"/>
  <c r="D123" i="9"/>
  <c r="D125" i="9" s="1"/>
  <c r="D126" i="9" s="1"/>
  <c r="D161" i="9"/>
  <c r="D434" i="9"/>
  <c r="C88" i="9" l="1"/>
  <c r="W252" i="9"/>
  <c r="W250" i="9"/>
  <c r="B371" i="9"/>
  <c r="Q90" i="9"/>
  <c r="Q91" i="9" s="1"/>
  <c r="Q175" i="9" s="1"/>
  <c r="U279" i="9"/>
  <c r="U280" i="9" s="1"/>
  <c r="F107" i="9"/>
  <c r="F105" i="9"/>
  <c r="N395" i="9"/>
  <c r="N393" i="9"/>
  <c r="AA103" i="9"/>
  <c r="AA101" i="9"/>
  <c r="X252" i="9"/>
  <c r="X250" i="9"/>
  <c r="I103" i="9"/>
  <c r="I101" i="9"/>
  <c r="R79" i="9"/>
  <c r="M321" i="9"/>
  <c r="AC112" i="9"/>
  <c r="S232" i="9"/>
  <c r="F405" i="9"/>
  <c r="F407" i="9" s="1"/>
  <c r="F408" i="9" s="1"/>
  <c r="F468" i="9" s="1"/>
  <c r="B369" i="9"/>
  <c r="S445" i="9"/>
  <c r="S446" i="9" s="1"/>
  <c r="I110" i="9"/>
  <c r="AF399" i="9"/>
  <c r="AF397" i="9"/>
  <c r="C101" i="9"/>
  <c r="C103" i="9"/>
  <c r="L381" i="9"/>
  <c r="AB257" i="9"/>
  <c r="K103" i="9"/>
  <c r="K101" i="9"/>
  <c r="AE248" i="9"/>
  <c r="AE246" i="9"/>
  <c r="U107" i="9"/>
  <c r="U105" i="9"/>
  <c r="B221" i="9"/>
  <c r="B229" i="9" s="1"/>
  <c r="I404" i="9"/>
  <c r="Z68" i="9"/>
  <c r="Z80" i="9" s="1"/>
  <c r="Z86" i="9" s="1"/>
  <c r="Z70" i="9"/>
  <c r="Z82" i="9" s="1"/>
  <c r="Z87" i="9" s="1"/>
  <c r="C436" i="9"/>
  <c r="C437" i="9" s="1"/>
  <c r="X101" i="9"/>
  <c r="X103" i="9"/>
  <c r="U101" i="9"/>
  <c r="U109" i="9" s="1"/>
  <c r="U113" i="9" s="1"/>
  <c r="U103" i="9"/>
  <c r="U111" i="9" s="1"/>
  <c r="U114" i="9" s="1"/>
  <c r="AE252" i="9"/>
  <c r="AE250" i="9"/>
  <c r="Q103" i="9"/>
  <c r="Q111" i="9" s="1"/>
  <c r="Q114" i="9" s="1"/>
  <c r="Q101" i="9"/>
  <c r="Q109" i="9" s="1"/>
  <c r="Q113" i="9" s="1"/>
  <c r="I397" i="9"/>
  <c r="I399" i="9"/>
  <c r="J288" i="9"/>
  <c r="AB454" i="9"/>
  <c r="Z77" i="9"/>
  <c r="C342" i="9"/>
  <c r="C343" i="9" s="1"/>
  <c r="C337" i="9"/>
  <c r="C338" i="9" s="1"/>
  <c r="I402" i="9"/>
  <c r="AD112" i="9"/>
  <c r="Y270" i="9"/>
  <c r="Y271" i="9" s="1"/>
  <c r="L79" i="9"/>
  <c r="R399" i="9"/>
  <c r="R397" i="9"/>
  <c r="K252" i="9"/>
  <c r="K250" i="9"/>
  <c r="V395" i="9"/>
  <c r="V393" i="9"/>
  <c r="F70" i="9"/>
  <c r="F82" i="9" s="1"/>
  <c r="F87" i="9" s="1"/>
  <c r="F68" i="9"/>
  <c r="F80" i="9" s="1"/>
  <c r="F86" i="9" s="1"/>
  <c r="F88" i="9" s="1"/>
  <c r="AC376" i="9"/>
  <c r="J226" i="9"/>
  <c r="AA374" i="9"/>
  <c r="AF172" i="9"/>
  <c r="AF173" i="9" s="1"/>
  <c r="D248" i="9"/>
  <c r="K82" i="9"/>
  <c r="K87" i="9" s="1"/>
  <c r="B316" i="9"/>
  <c r="Z60" i="9"/>
  <c r="Z62" i="9"/>
  <c r="AD60" i="9"/>
  <c r="AD76" i="9" s="1"/>
  <c r="AD84" i="9" s="1"/>
  <c r="AD62" i="9"/>
  <c r="AD78" i="9" s="1"/>
  <c r="AD85" i="9" s="1"/>
  <c r="AD89" i="9" s="1"/>
  <c r="Z66" i="9"/>
  <c r="Z64" i="9"/>
  <c r="L77" i="9"/>
  <c r="B107" i="9"/>
  <c r="B105" i="9"/>
  <c r="O250" i="9"/>
  <c r="O252" i="9"/>
  <c r="AB103" i="9"/>
  <c r="AB101" i="9"/>
  <c r="Z252" i="9"/>
  <c r="Z250" i="9"/>
  <c r="B360" i="9"/>
  <c r="B372" i="9" s="1"/>
  <c r="B378" i="9" s="1"/>
  <c r="B362" i="9"/>
  <c r="B374" i="9" s="1"/>
  <c r="B379" i="9" s="1"/>
  <c r="AA125" i="9"/>
  <c r="AA126" i="9" s="1"/>
  <c r="K377" i="9"/>
  <c r="Q217" i="9"/>
  <c r="Q225" i="9" s="1"/>
  <c r="Q231" i="9" s="1"/>
  <c r="Q219" i="9"/>
  <c r="Q227" i="9" s="1"/>
  <c r="Q232" i="9" s="1"/>
  <c r="Q207" i="9"/>
  <c r="Q205" i="9"/>
  <c r="L60" i="9"/>
  <c r="L76" i="9" s="1"/>
  <c r="L84" i="9" s="1"/>
  <c r="L62" i="9"/>
  <c r="L78" i="9" s="1"/>
  <c r="L85" i="9" s="1"/>
  <c r="R107" i="9"/>
  <c r="R105" i="9"/>
  <c r="O246" i="9"/>
  <c r="O254" i="9" s="1"/>
  <c r="O258" i="9" s="1"/>
  <c r="O248" i="9"/>
  <c r="O256" i="9" s="1"/>
  <c r="O259" i="9" s="1"/>
  <c r="O260" i="9" s="1"/>
  <c r="O261" i="9" s="1"/>
  <c r="AA248" i="9"/>
  <c r="AA246" i="9"/>
  <c r="U424" i="9"/>
  <c r="U426" i="9" s="1"/>
  <c r="U427" i="9" s="1"/>
  <c r="G377" i="9"/>
  <c r="B269" i="9"/>
  <c r="B270" i="9" s="1"/>
  <c r="B271" i="9" s="1"/>
  <c r="K380" i="9"/>
  <c r="K382" i="9" s="1"/>
  <c r="K383" i="9" s="1"/>
  <c r="K467" i="9" s="1"/>
  <c r="S464" i="9"/>
  <c r="S465" i="9" s="1"/>
  <c r="I395" i="9"/>
  <c r="I403" i="9" s="1"/>
  <c r="I406" i="9" s="1"/>
  <c r="I393" i="9"/>
  <c r="K399" i="9"/>
  <c r="K397" i="9"/>
  <c r="L393" i="9"/>
  <c r="L395" i="9"/>
  <c r="U462" i="9"/>
  <c r="AC369" i="9"/>
  <c r="J125" i="9"/>
  <c r="J126" i="9" s="1"/>
  <c r="H370" i="9"/>
  <c r="V224" i="9"/>
  <c r="P307" i="9"/>
  <c r="AB368" i="9"/>
  <c r="J190" i="9"/>
  <c r="J191" i="9" s="1"/>
  <c r="K62" i="9"/>
  <c r="K60" i="9"/>
  <c r="K76" i="9" s="1"/>
  <c r="K84" i="9" s="1"/>
  <c r="K88" i="9" s="1"/>
  <c r="C464" i="9"/>
  <c r="C465" i="9" s="1"/>
  <c r="AD87" i="9"/>
  <c r="I246" i="9"/>
  <c r="I248" i="9"/>
  <c r="H250" i="9"/>
  <c r="H252" i="9"/>
  <c r="Z246" i="9"/>
  <c r="Z254" i="9" s="1"/>
  <c r="Z248" i="9"/>
  <c r="Z256" i="9" s="1"/>
  <c r="M107" i="9"/>
  <c r="M105" i="9"/>
  <c r="C90" i="9"/>
  <c r="C91" i="9" s="1"/>
  <c r="C175" i="9" s="1"/>
  <c r="O393" i="9"/>
  <c r="O401" i="9" s="1"/>
  <c r="O405" i="9" s="1"/>
  <c r="O395" i="9"/>
  <c r="O403" i="9" s="1"/>
  <c r="O406" i="9" s="1"/>
  <c r="O407" i="9" s="1"/>
  <c r="O408" i="9" s="1"/>
  <c r="O468" i="9" s="1"/>
  <c r="D255" i="9"/>
  <c r="D259" i="9" s="1"/>
  <c r="K406" i="9"/>
  <c r="AE403" i="9"/>
  <c r="X234" i="9"/>
  <c r="T224" i="9"/>
  <c r="H393" i="9"/>
  <c r="H401" i="9" s="1"/>
  <c r="E463" i="9"/>
  <c r="AF381" i="9"/>
  <c r="AF426" i="9"/>
  <c r="AF427" i="9" s="1"/>
  <c r="J196" i="9"/>
  <c r="B227" i="9"/>
  <c r="F84" i="9"/>
  <c r="AB81" i="9"/>
  <c r="AB86" i="9" s="1"/>
  <c r="Q112" i="9"/>
  <c r="G248" i="9"/>
  <c r="G246" i="9"/>
  <c r="AD105" i="9"/>
  <c r="AD107" i="9"/>
  <c r="F252" i="9"/>
  <c r="F250" i="9"/>
  <c r="AB107" i="9"/>
  <c r="AB105" i="9"/>
  <c r="L399" i="9"/>
  <c r="L397" i="9"/>
  <c r="AC406" i="9"/>
  <c r="AC370" i="9"/>
  <c r="AC377" i="9" s="1"/>
  <c r="AC401" i="9"/>
  <c r="T297" i="9"/>
  <c r="T298" i="9" s="1"/>
  <c r="T299" i="9" s="1"/>
  <c r="F289" i="9"/>
  <c r="F290" i="9" s="1"/>
  <c r="J296" i="9"/>
  <c r="J298" i="9" s="1"/>
  <c r="J299" i="9" s="1"/>
  <c r="L254" i="9"/>
  <c r="L258" i="9" s="1"/>
  <c r="L260" i="9" s="1"/>
  <c r="L261" i="9" s="1"/>
  <c r="L321" i="9" s="1"/>
  <c r="P87" i="9"/>
  <c r="AD74" i="9"/>
  <c r="AD82" i="9" s="1"/>
  <c r="AD72" i="9"/>
  <c r="AD80" i="9" s="1"/>
  <c r="AD86" i="9" s="1"/>
  <c r="I74" i="9"/>
  <c r="I72" i="9"/>
  <c r="F60" i="9"/>
  <c r="F76" i="9" s="1"/>
  <c r="F62" i="9"/>
  <c r="F78" i="9" s="1"/>
  <c r="F85" i="9" s="1"/>
  <c r="W248" i="9"/>
  <c r="W256" i="9" s="1"/>
  <c r="W259" i="9" s="1"/>
  <c r="W246" i="9"/>
  <c r="S399" i="9"/>
  <c r="S397" i="9"/>
  <c r="Y105" i="9"/>
  <c r="Y107" i="9"/>
  <c r="AB435" i="9"/>
  <c r="AD222" i="9"/>
  <c r="AB60" i="9"/>
  <c r="AB76" i="9" s="1"/>
  <c r="AB84" i="9" s="1"/>
  <c r="AB88" i="9" s="1"/>
  <c r="AB62" i="9"/>
  <c r="AB78" i="9" s="1"/>
  <c r="AB85" i="9" s="1"/>
  <c r="B354" i="9"/>
  <c r="B352" i="9"/>
  <c r="U425" i="9"/>
  <c r="P371" i="9"/>
  <c r="L464" i="9"/>
  <c r="L465" i="9" s="1"/>
  <c r="X233" i="9"/>
  <c r="X235" i="9" s="1"/>
  <c r="X236" i="9" s="1"/>
  <c r="S308" i="9"/>
  <c r="S309" i="9" s="1"/>
  <c r="S395" i="9"/>
  <c r="S403" i="9" s="1"/>
  <c r="S406" i="9" s="1"/>
  <c r="S393" i="9"/>
  <c r="S401" i="9" s="1"/>
  <c r="S405" i="9" s="1"/>
  <c r="T105" i="9"/>
  <c r="T107" i="9"/>
  <c r="M103" i="9"/>
  <c r="M111" i="9" s="1"/>
  <c r="M114" i="9" s="1"/>
  <c r="M115" i="9" s="1"/>
  <c r="M116" i="9" s="1"/>
  <c r="M176" i="9" s="1"/>
  <c r="M101" i="9"/>
  <c r="M109" i="9" s="1"/>
  <c r="M113" i="9" s="1"/>
  <c r="S252" i="9"/>
  <c r="S250" i="9"/>
  <c r="Q373" i="9"/>
  <c r="Q393" i="9"/>
  <c r="Q424" i="9"/>
  <c r="Q434" i="9"/>
  <c r="P401" i="9"/>
  <c r="T277" i="9"/>
  <c r="T279" i="9" s="1"/>
  <c r="T280" i="9" s="1"/>
  <c r="J223" i="9"/>
  <c r="E444" i="9"/>
  <c r="AB224" i="9"/>
  <c r="D373" i="9"/>
  <c r="X270" i="9"/>
  <c r="X271" i="9" s="1"/>
  <c r="B254" i="9"/>
  <c r="B258" i="9" s="1"/>
  <c r="AC134" i="9"/>
  <c r="AC135" i="9" s="1"/>
  <c r="Z110" i="9"/>
  <c r="L81" i="9"/>
  <c r="Y393" i="9"/>
  <c r="Y395" i="9"/>
  <c r="Y403" i="9" s="1"/>
  <c r="Y406" i="9" s="1"/>
  <c r="J105" i="9"/>
  <c r="J107" i="9"/>
  <c r="N397" i="9"/>
  <c r="N399" i="9"/>
  <c r="W103" i="9"/>
  <c r="W111" i="9" s="1"/>
  <c r="W114" i="9" s="1"/>
  <c r="W101" i="9"/>
  <c r="W109" i="9" s="1"/>
  <c r="W401" i="9"/>
  <c r="W405" i="9" s="1"/>
  <c r="W407" i="9" s="1"/>
  <c r="W408" i="9" s="1"/>
  <c r="T453" i="9"/>
  <c r="T455" i="9" s="1"/>
  <c r="T456" i="9" s="1"/>
  <c r="AD443" i="9"/>
  <c r="AD445" i="9" s="1"/>
  <c r="AD446" i="9" s="1"/>
  <c r="AD371" i="9"/>
  <c r="Z426" i="9"/>
  <c r="Z427" i="9" s="1"/>
  <c r="M403" i="9"/>
  <c r="D405" i="9"/>
  <c r="AA403" i="9"/>
  <c r="G114" i="9"/>
  <c r="C416" i="9"/>
  <c r="Z74" i="9"/>
  <c r="Z72" i="9"/>
  <c r="L68" i="9"/>
  <c r="L70" i="9"/>
  <c r="J395" i="9"/>
  <c r="J403" i="9" s="1"/>
  <c r="J393" i="9"/>
  <c r="J401" i="9" s="1"/>
  <c r="J405" i="9" s="1"/>
  <c r="B103" i="9"/>
  <c r="B101" i="9"/>
  <c r="Z395" i="9"/>
  <c r="Z393" i="9"/>
  <c r="Z401" i="9" s="1"/>
  <c r="E107" i="9"/>
  <c r="E105" i="9"/>
  <c r="P144" i="9"/>
  <c r="P145" i="9" s="1"/>
  <c r="T228" i="9"/>
  <c r="AA375" i="9"/>
  <c r="AC255" i="9"/>
  <c r="AB463" i="9"/>
  <c r="L248" i="9"/>
  <c r="L256" i="9" s="1"/>
  <c r="L246" i="9"/>
  <c r="AA250" i="9"/>
  <c r="AA252" i="9"/>
  <c r="Y246" i="9"/>
  <c r="Y254" i="9" s="1"/>
  <c r="Y258" i="9" s="1"/>
  <c r="Y260" i="9" s="1"/>
  <c r="Y261" i="9" s="1"/>
  <c r="Y321" i="9" s="1"/>
  <c r="Y248" i="9"/>
  <c r="Y256" i="9" s="1"/>
  <c r="Y259" i="9" s="1"/>
  <c r="D105" i="9"/>
  <c r="D107" i="9"/>
  <c r="U401" i="9"/>
  <c r="U405" i="9" s="1"/>
  <c r="U407" i="9" s="1"/>
  <c r="U408" i="9" s="1"/>
  <c r="G453" i="9"/>
  <c r="G455" i="9" s="1"/>
  <c r="G456" i="9" s="1"/>
  <c r="H453" i="9"/>
  <c r="AA402" i="9"/>
  <c r="E369" i="9"/>
  <c r="AC223" i="9"/>
  <c r="AF101" i="9"/>
  <c r="AF109" i="9" s="1"/>
  <c r="AF103" i="9"/>
  <c r="AF111" i="9" s="1"/>
  <c r="AF114" i="9" s="1"/>
  <c r="I81" i="9"/>
  <c r="K246" i="9"/>
  <c r="K254" i="9" s="1"/>
  <c r="K258" i="9" s="1"/>
  <c r="K248" i="9"/>
  <c r="K256" i="9" s="1"/>
  <c r="K259" i="9" s="1"/>
  <c r="T103" i="9"/>
  <c r="T101" i="9"/>
  <c r="I107" i="9"/>
  <c r="I105" i="9"/>
  <c r="R250" i="9"/>
  <c r="R252" i="9"/>
  <c r="Q371" i="9"/>
  <c r="V379" i="9"/>
  <c r="L298" i="9"/>
  <c r="L299" i="9" s="1"/>
  <c r="T287" i="9"/>
  <c r="T289" i="9" s="1"/>
  <c r="T290" i="9" s="1"/>
  <c r="H443" i="9"/>
  <c r="E404" i="9"/>
  <c r="AE373" i="9"/>
  <c r="E298" i="9"/>
  <c r="E299" i="9" s="1"/>
  <c r="AC248" i="9"/>
  <c r="AC256" i="9" s="1"/>
  <c r="AC259" i="9" s="1"/>
  <c r="D374" i="9"/>
  <c r="D379" i="9" s="1"/>
  <c r="I83" i="9"/>
  <c r="Z399" i="9"/>
  <c r="Z397" i="9"/>
  <c r="F246" i="9"/>
  <c r="F248" i="9"/>
  <c r="Y397" i="9"/>
  <c r="Y399" i="9"/>
  <c r="L103" i="9"/>
  <c r="L101" i="9"/>
  <c r="AD453" i="9"/>
  <c r="X289" i="9"/>
  <c r="X290" i="9" s="1"/>
  <c r="Z298" i="9"/>
  <c r="Z299" i="9" s="1"/>
  <c r="E368" i="9"/>
  <c r="AE375" i="9"/>
  <c r="C417" i="9"/>
  <c r="C418" i="9" s="1"/>
  <c r="I68" i="9"/>
  <c r="I80" i="9" s="1"/>
  <c r="I86" i="9" s="1"/>
  <c r="I70" i="9"/>
  <c r="I82" i="9" s="1"/>
  <c r="I232" i="9"/>
  <c r="I234" i="9" s="1"/>
  <c r="I235" i="9" s="1"/>
  <c r="I236" i="9" s="1"/>
  <c r="I320" i="9" s="1"/>
  <c r="S246" i="9"/>
  <c r="S254" i="9" s="1"/>
  <c r="S258" i="9" s="1"/>
  <c r="S248" i="9"/>
  <c r="Z105" i="9"/>
  <c r="Z107" i="9"/>
  <c r="H246" i="9"/>
  <c r="H254" i="9" s="1"/>
  <c r="H258" i="9" s="1"/>
  <c r="H260" i="9" s="1"/>
  <c r="H261" i="9" s="1"/>
  <c r="H321" i="9" s="1"/>
  <c r="H248" i="9"/>
  <c r="H256" i="9" s="1"/>
  <c r="H259" i="9" s="1"/>
  <c r="B356" i="9"/>
  <c r="B358" i="9"/>
  <c r="S317" i="9"/>
  <c r="S318" i="9" s="1"/>
  <c r="V399" i="9"/>
  <c r="V397" i="9"/>
  <c r="AD434" i="9"/>
  <c r="AA368" i="9"/>
  <c r="D190" i="9"/>
  <c r="D191" i="9" s="1"/>
  <c r="AB444" i="9"/>
  <c r="W371" i="9"/>
  <c r="O111" i="9"/>
  <c r="AF86" i="9"/>
  <c r="B315" i="9"/>
  <c r="C443" i="9"/>
  <c r="AD64" i="9"/>
  <c r="AD66" i="9"/>
  <c r="T144" i="9"/>
  <c r="T145" i="9" s="1"/>
  <c r="AE231" i="9"/>
  <c r="AE233" i="9" s="1"/>
  <c r="AE235" i="9" s="1"/>
  <c r="AE236" i="9" s="1"/>
  <c r="AE320" i="9" s="1"/>
  <c r="S101" i="9"/>
  <c r="S109" i="9" s="1"/>
  <c r="S113" i="9" s="1"/>
  <c r="S103" i="9"/>
  <c r="S111" i="9" s="1"/>
  <c r="S114" i="9" s="1"/>
  <c r="S115" i="9" s="1"/>
  <c r="S116" i="9" s="1"/>
  <c r="S176" i="9" s="1"/>
  <c r="K393" i="9"/>
  <c r="K401" i="9" s="1"/>
  <c r="K395" i="9"/>
  <c r="K403" i="9" s="1"/>
  <c r="AA105" i="9"/>
  <c r="AA107" i="9"/>
  <c r="D103" i="9"/>
  <c r="D101" i="9"/>
  <c r="Q443" i="9"/>
  <c r="AA79" i="9"/>
  <c r="P435" i="9"/>
  <c r="P436" i="9" s="1"/>
  <c r="P437" i="9" s="1"/>
  <c r="U373" i="9"/>
  <c r="T288" i="9"/>
  <c r="Z232" i="9"/>
  <c r="Z234" i="9"/>
  <c r="H404" i="9"/>
  <c r="AA415" i="9"/>
  <c r="AA417" i="9" s="1"/>
  <c r="AA418" i="9" s="1"/>
  <c r="AA444" i="9"/>
  <c r="E370" i="9"/>
  <c r="C373" i="9"/>
  <c r="N256" i="9"/>
  <c r="N259" i="9" s="1"/>
  <c r="AC225" i="9"/>
  <c r="AC231" i="9" s="1"/>
  <c r="AC296" i="9"/>
  <c r="AC298" i="9" s="1"/>
  <c r="AC299" i="9" s="1"/>
  <c r="C444" i="9"/>
  <c r="C445" i="9" s="1"/>
  <c r="C446" i="9" s="1"/>
  <c r="AF107" i="9"/>
  <c r="AF105" i="9"/>
  <c r="O231" i="9"/>
  <c r="C395" i="9"/>
  <c r="C393" i="9"/>
  <c r="X246" i="9"/>
  <c r="X248" i="9"/>
  <c r="Q248" i="9"/>
  <c r="Q246" i="9"/>
  <c r="U250" i="9"/>
  <c r="U252" i="9"/>
  <c r="Q250" i="9"/>
  <c r="Q252" i="9"/>
  <c r="J231" i="9"/>
  <c r="AA77" i="9"/>
  <c r="T225" i="9"/>
  <c r="T231" i="9" s="1"/>
  <c r="J269" i="9"/>
  <c r="AF125" i="9"/>
  <c r="AF126" i="9" s="1"/>
  <c r="AB372" i="9"/>
  <c r="B225" i="9"/>
  <c r="K381" i="9"/>
  <c r="W406" i="9"/>
  <c r="T112" i="9"/>
  <c r="G144" i="9"/>
  <c r="G145" i="9" s="1"/>
  <c r="G252" i="9"/>
  <c r="G250" i="9"/>
  <c r="X395" i="9"/>
  <c r="X403" i="9" s="1"/>
  <c r="X406" i="9" s="1"/>
  <c r="X393" i="9"/>
  <c r="X401" i="9" s="1"/>
  <c r="X405" i="9" s="1"/>
  <c r="X407" i="9" s="1"/>
  <c r="X408" i="9" s="1"/>
  <c r="X468" i="9" s="1"/>
  <c r="H105" i="9"/>
  <c r="H107" i="9"/>
  <c r="R246" i="9"/>
  <c r="R254" i="9" s="1"/>
  <c r="R258" i="9" s="1"/>
  <c r="R248" i="9"/>
  <c r="U403" i="9"/>
  <c r="AB399" i="9"/>
  <c r="AB424" i="9"/>
  <c r="N255" i="9"/>
  <c r="B228" i="9"/>
  <c r="B256" i="9"/>
  <c r="B259" i="9" s="1"/>
  <c r="E248" i="9"/>
  <c r="E246" i="9"/>
  <c r="U248" i="9"/>
  <c r="U256" i="9" s="1"/>
  <c r="U246" i="9"/>
  <c r="R393" i="9"/>
  <c r="R401" i="9" s="1"/>
  <c r="R405" i="9" s="1"/>
  <c r="R395" i="9"/>
  <c r="R403" i="9" s="1"/>
  <c r="R406" i="9" s="1"/>
  <c r="C252" i="9"/>
  <c r="C250" i="9"/>
  <c r="S379" i="9"/>
  <c r="G234" i="9"/>
  <c r="P403" i="9"/>
  <c r="P406" i="9" s="1"/>
  <c r="G454" i="9"/>
  <c r="X368" i="9"/>
  <c r="P190" i="9"/>
  <c r="P191" i="9" s="1"/>
  <c r="AC228" i="9"/>
  <c r="AB455" i="9"/>
  <c r="AB456" i="9" s="1"/>
  <c r="N257" i="9"/>
  <c r="D307" i="9"/>
  <c r="AB226" i="9"/>
  <c r="AC89" i="9"/>
  <c r="AC90" i="9" s="1"/>
  <c r="AC91" i="9" s="1"/>
  <c r="AC175" i="9" s="1"/>
  <c r="C454" i="9"/>
  <c r="C455" i="9" s="1"/>
  <c r="C456" i="9" s="1"/>
  <c r="B406" i="9"/>
  <c r="J101" i="9"/>
  <c r="J109" i="9" s="1"/>
  <c r="J113" i="9" s="1"/>
  <c r="J103" i="9"/>
  <c r="J111" i="9" s="1"/>
  <c r="J114" i="9" s="1"/>
  <c r="Y252" i="9"/>
  <c r="Y250" i="9"/>
  <c r="Q107" i="9"/>
  <c r="Q105" i="9"/>
  <c r="V101" i="9"/>
  <c r="V103" i="9"/>
  <c r="F101" i="9"/>
  <c r="F109" i="9" s="1"/>
  <c r="F113" i="9" s="1"/>
  <c r="F103" i="9"/>
  <c r="F111" i="9" s="1"/>
  <c r="F114" i="9" s="1"/>
  <c r="F115" i="9" s="1"/>
  <c r="F116" i="9" s="1"/>
  <c r="F176" i="9" s="1"/>
  <c r="AF395" i="9"/>
  <c r="AF403" i="9" s="1"/>
  <c r="AF406" i="9" s="1"/>
  <c r="AF393" i="9"/>
  <c r="AF401" i="9" s="1"/>
  <c r="AF405" i="9" s="1"/>
  <c r="AF407" i="9" s="1"/>
  <c r="AF408" i="9" s="1"/>
  <c r="AF468" i="9" s="1"/>
  <c r="U434" i="9"/>
  <c r="T255" i="9"/>
  <c r="J227" i="9"/>
  <c r="J232" i="9" s="1"/>
  <c r="M84" i="9"/>
  <c r="E435" i="9"/>
  <c r="P196" i="9"/>
  <c r="K78" i="9"/>
  <c r="K85" i="9" s="1"/>
  <c r="B278" i="9"/>
  <c r="B279" i="9" s="1"/>
  <c r="B280" i="9" s="1"/>
  <c r="AB87" i="9"/>
  <c r="K105" i="9"/>
  <c r="K107" i="9"/>
  <c r="C397" i="9"/>
  <c r="C399" i="9"/>
  <c r="B395" i="9"/>
  <c r="B403" i="9" s="1"/>
  <c r="B393" i="9"/>
  <c r="B401" i="9" s="1"/>
  <c r="B405" i="9" s="1"/>
  <c r="C248" i="9"/>
  <c r="C256" i="9" s="1"/>
  <c r="C259" i="9" s="1"/>
  <c r="C246" i="9"/>
  <c r="X105" i="9"/>
  <c r="X107" i="9"/>
  <c r="T256" i="9"/>
  <c r="W234" i="9"/>
  <c r="AC226" i="9"/>
  <c r="B223" i="9"/>
  <c r="B230" i="9" s="1"/>
  <c r="Y163" i="9"/>
  <c r="Y164" i="9" s="1"/>
  <c r="W399" i="9"/>
  <c r="W403" i="9" s="1"/>
  <c r="W397" i="9"/>
  <c r="B190" i="9"/>
  <c r="B191" i="9" s="1"/>
  <c r="B195" i="9"/>
  <c r="B196" i="9" s="1"/>
  <c r="AF250" i="9"/>
  <c r="AF252" i="9"/>
  <c r="L107" i="9"/>
  <c r="L105" i="9"/>
  <c r="L109" i="9" s="1"/>
  <c r="L113" i="9" s="1"/>
  <c r="H101" i="9"/>
  <c r="H103" i="9"/>
  <c r="C107" i="9"/>
  <c r="C105" i="9"/>
  <c r="L82" i="9"/>
  <c r="L87" i="9" s="1"/>
  <c r="I62" i="9"/>
  <c r="I60" i="9"/>
  <c r="W233" i="9"/>
  <c r="Q402" i="9"/>
  <c r="Q406" i="9" s="1"/>
  <c r="U368" i="9"/>
  <c r="F163" i="9"/>
  <c r="F164" i="9" s="1"/>
  <c r="M153" i="9"/>
  <c r="M154" i="9" s="1"/>
  <c r="G434" i="9"/>
  <c r="G436" i="9" s="1"/>
  <c r="G437" i="9" s="1"/>
  <c r="E371" i="9"/>
  <c r="J404" i="9"/>
  <c r="AC315" i="9"/>
  <c r="AC317" i="9" s="1"/>
  <c r="AC318" i="9" s="1"/>
  <c r="AB369" i="9"/>
  <c r="AB376" i="9" s="1"/>
  <c r="AB380" i="9" s="1"/>
  <c r="F378" i="9"/>
  <c r="D316" i="9"/>
  <c r="D287" i="9"/>
  <c r="B224" i="9"/>
  <c r="X79" i="9"/>
  <c r="C435" i="9"/>
  <c r="I79" i="9"/>
  <c r="Y103" i="9"/>
  <c r="Y111" i="9" s="1"/>
  <c r="Y114" i="9" s="1"/>
  <c r="Y101" i="9"/>
  <c r="Y109" i="9" s="1"/>
  <c r="Y113" i="9" s="1"/>
  <c r="Y115" i="9" s="1"/>
  <c r="Y116" i="9" s="1"/>
  <c r="Y176" i="9" s="1"/>
  <c r="O397" i="9"/>
  <c r="O399" i="9"/>
  <c r="AD103" i="9"/>
  <c r="AD111" i="9" s="1"/>
  <c r="AD114" i="9" s="1"/>
  <c r="AD101" i="9"/>
  <c r="AD109" i="9" s="1"/>
  <c r="AD113" i="9" s="1"/>
  <c r="W107" i="9"/>
  <c r="W105" i="9"/>
  <c r="L80" i="9"/>
  <c r="L86" i="9" s="1"/>
  <c r="K235" i="9"/>
  <c r="K236" i="9" s="1"/>
  <c r="K320" i="9" s="1"/>
  <c r="I252" i="9"/>
  <c r="I250" i="9"/>
  <c r="T254" i="9"/>
  <c r="Q368" i="9"/>
  <c r="M308" i="9"/>
  <c r="M309" i="9" s="1"/>
  <c r="T374" i="9"/>
  <c r="T379" i="9" s="1"/>
  <c r="O233" i="9"/>
  <c r="O235" i="9" s="1"/>
  <c r="O236" i="9" s="1"/>
  <c r="O320" i="9" s="1"/>
  <c r="U416" i="9"/>
  <c r="U417" i="9" s="1"/>
  <c r="U418" i="9" s="1"/>
  <c r="AC424" i="9"/>
  <c r="AC426" i="9" s="1"/>
  <c r="AC427" i="9" s="1"/>
  <c r="O125" i="9"/>
  <c r="O126" i="9" s="1"/>
  <c r="J224" i="9"/>
  <c r="H415" i="9"/>
  <c r="J406" i="9"/>
  <c r="S376" i="9"/>
  <c r="S380" i="9" s="1"/>
  <c r="S382" i="9" s="1"/>
  <c r="S383" i="9" s="1"/>
  <c r="S467" i="9" s="1"/>
  <c r="B226" i="9"/>
  <c r="B231" i="9" s="1"/>
  <c r="X64" i="9"/>
  <c r="X76" i="9" s="1"/>
  <c r="X84" i="9" s="1"/>
  <c r="X88" i="9" s="1"/>
  <c r="X66" i="9"/>
  <c r="X78" i="9" s="1"/>
  <c r="R101" i="9"/>
  <c r="R103" i="9"/>
  <c r="AF246" i="9"/>
  <c r="AF254" i="9" s="1"/>
  <c r="AF258" i="9" s="1"/>
  <c r="AF248" i="9"/>
  <c r="B399" i="9"/>
  <c r="B397" i="9"/>
  <c r="V107" i="9"/>
  <c r="V105" i="9"/>
  <c r="K74" i="9"/>
  <c r="K72" i="9"/>
  <c r="K80" i="9" s="1"/>
  <c r="K86" i="9" s="1"/>
  <c r="P372" i="9"/>
  <c r="Y81" i="9"/>
  <c r="P374" i="9"/>
  <c r="D84" i="9"/>
  <c r="D88" i="9" s="1"/>
  <c r="T444" i="9"/>
  <c r="P373" i="9"/>
  <c r="P378" i="9" s="1"/>
  <c r="U375" i="9"/>
  <c r="G404" i="9"/>
  <c r="E403" i="9"/>
  <c r="P269" i="9"/>
  <c r="AC307" i="9"/>
  <c r="B287" i="9"/>
  <c r="B289" i="9" s="1"/>
  <c r="B290" i="9" s="1"/>
  <c r="I66" i="9"/>
  <c r="I64" i="9"/>
  <c r="Q211" i="9"/>
  <c r="Q209" i="9"/>
  <c r="Q221" i="9" s="1"/>
  <c r="Q229" i="9" s="1"/>
  <c r="Z172" i="9"/>
  <c r="Z173" i="9" s="1"/>
  <c r="E250" i="9"/>
  <c r="E252" i="9"/>
  <c r="S107" i="9"/>
  <c r="S105" i="9"/>
  <c r="E103" i="9"/>
  <c r="E111" i="9" s="1"/>
  <c r="E114" i="9" s="1"/>
  <c r="E101" i="9"/>
  <c r="X397" i="9"/>
  <c r="X399" i="9"/>
  <c r="Z103" i="9"/>
  <c r="Z101" i="9"/>
  <c r="V321" i="9"/>
  <c r="G337" i="9"/>
  <c r="G338" i="9" s="1"/>
  <c r="G342" i="9"/>
  <c r="AC316" i="9"/>
  <c r="AB375" i="9"/>
  <c r="Y377" i="9"/>
  <c r="Y381" i="9" s="1"/>
  <c r="Y382" i="9" s="1"/>
  <c r="Y383" i="9" s="1"/>
  <c r="Y467" i="9" s="1"/>
  <c r="L230" i="9"/>
  <c r="P379" i="9"/>
  <c r="Z381" i="9"/>
  <c r="Z382" i="9" s="1"/>
  <c r="Z383" i="9" s="1"/>
  <c r="AF289" i="9"/>
  <c r="AF290" i="9" s="1"/>
  <c r="AC454" i="9"/>
  <c r="AC455" i="9" s="1"/>
  <c r="AC456" i="9" s="1"/>
  <c r="G88" i="9"/>
  <c r="G90" i="9" s="1"/>
  <c r="G91" i="9" s="1"/>
  <c r="G175" i="9" s="1"/>
  <c r="M371" i="9"/>
  <c r="T229" i="9"/>
  <c r="T258" i="9"/>
  <c r="G343" i="9"/>
  <c r="E81" i="9"/>
  <c r="AA453" i="9"/>
  <c r="AA455" i="9" s="1"/>
  <c r="AA456" i="9" s="1"/>
  <c r="V289" i="9"/>
  <c r="V290" i="9" s="1"/>
  <c r="N254" i="9"/>
  <c r="N258" i="9" s="1"/>
  <c r="E74" i="9"/>
  <c r="E72" i="9"/>
  <c r="AC277" i="9"/>
  <c r="AC306" i="9"/>
  <c r="D226" i="9"/>
  <c r="D277" i="9"/>
  <c r="D228" i="9"/>
  <c r="W356" i="9"/>
  <c r="W358" i="9"/>
  <c r="C354" i="9"/>
  <c r="C352" i="9"/>
  <c r="N228" i="9"/>
  <c r="D436" i="9"/>
  <c r="D437" i="9" s="1"/>
  <c r="Q415" i="9"/>
  <c r="Q417" i="9" s="1"/>
  <c r="Q418" i="9" s="1"/>
  <c r="Q445" i="9"/>
  <c r="Q446" i="9" s="1"/>
  <c r="Q375" i="9"/>
  <c r="P370" i="9"/>
  <c r="P377" i="9" s="1"/>
  <c r="U443" i="9"/>
  <c r="U445" i="9" s="1"/>
  <c r="U446" i="9" s="1"/>
  <c r="AC462" i="9"/>
  <c r="AC464" i="9" s="1"/>
  <c r="AC465" i="9" s="1"/>
  <c r="AC373" i="9"/>
  <c r="T223" i="9"/>
  <c r="T230" i="9" s="1"/>
  <c r="T268" i="9"/>
  <c r="T270" i="9" s="1"/>
  <c r="T271" i="9" s="1"/>
  <c r="N62" i="9"/>
  <c r="N78" i="9" s="1"/>
  <c r="N85" i="9" s="1"/>
  <c r="N60" i="9"/>
  <c r="C375" i="9"/>
  <c r="AE66" i="9"/>
  <c r="AE64" i="9"/>
  <c r="O113" i="9"/>
  <c r="P64" i="9"/>
  <c r="P76" i="9" s="1"/>
  <c r="P84" i="9" s="1"/>
  <c r="P66" i="9"/>
  <c r="P78" i="9" s="1"/>
  <c r="P85" i="9" s="1"/>
  <c r="AF113" i="9"/>
  <c r="AB254" i="9"/>
  <c r="P227" i="9"/>
  <c r="AC257" i="9"/>
  <c r="AC278" i="9"/>
  <c r="AC287" i="9"/>
  <c r="N224" i="9"/>
  <c r="AB462" i="9"/>
  <c r="AB464" i="9" s="1"/>
  <c r="AB465" i="9" s="1"/>
  <c r="AB370" i="9"/>
  <c r="T342" i="9"/>
  <c r="T343" i="9" s="1"/>
  <c r="T337" i="9"/>
  <c r="T338" i="9" s="1"/>
  <c r="D315" i="9"/>
  <c r="D317" i="9" s="1"/>
  <c r="D318" i="9" s="1"/>
  <c r="D222" i="9"/>
  <c r="AE60" i="9"/>
  <c r="AE76" i="9" s="1"/>
  <c r="AE62" i="9"/>
  <c r="O360" i="9"/>
  <c r="O362" i="9"/>
  <c r="D372" i="9"/>
  <c r="D378" i="9" s="1"/>
  <c r="AD207" i="9"/>
  <c r="AD205" i="9"/>
  <c r="W369" i="9"/>
  <c r="N226" i="9"/>
  <c r="AB217" i="9"/>
  <c r="AB219" i="9"/>
  <c r="AB215" i="9"/>
  <c r="AB227" i="9" s="1"/>
  <c r="AB232" i="9" s="1"/>
  <c r="AB213" i="9"/>
  <c r="R70" i="9"/>
  <c r="R68" i="9"/>
  <c r="T462" i="9"/>
  <c r="T464" i="9" s="1"/>
  <c r="T465" i="9" s="1"/>
  <c r="E70" i="9"/>
  <c r="E68" i="9"/>
  <c r="E80" i="9" s="1"/>
  <c r="AE79" i="9"/>
  <c r="AE364" i="9"/>
  <c r="AE366" i="9"/>
  <c r="T434" i="9"/>
  <c r="T436" i="9" s="1"/>
  <c r="T437" i="9" s="1"/>
  <c r="U234" i="9"/>
  <c r="U464" i="9"/>
  <c r="U465" i="9" s="1"/>
  <c r="AC434" i="9"/>
  <c r="AC436" i="9" s="1"/>
  <c r="AC437" i="9" s="1"/>
  <c r="AE354" i="9"/>
  <c r="AE352" i="9"/>
  <c r="G373" i="9"/>
  <c r="G378" i="9" s="1"/>
  <c r="G417" i="9"/>
  <c r="G418" i="9" s="1"/>
  <c r="AD209" i="9"/>
  <c r="AD211" i="9"/>
  <c r="AA379" i="9"/>
  <c r="E454" i="9"/>
  <c r="R74" i="9"/>
  <c r="R72" i="9"/>
  <c r="L455" i="9"/>
  <c r="L456" i="9" s="1"/>
  <c r="P297" i="9"/>
  <c r="M362" i="9"/>
  <c r="M360" i="9"/>
  <c r="O114" i="9"/>
  <c r="D229" i="9"/>
  <c r="D254" i="9"/>
  <c r="AE77" i="9"/>
  <c r="O375" i="9"/>
  <c r="AD224" i="9"/>
  <c r="AA72" i="9"/>
  <c r="AA80" i="9" s="1"/>
  <c r="AA86" i="9" s="1"/>
  <c r="AA74" i="9"/>
  <c r="AA82" i="9" s="1"/>
  <c r="AA87" i="9" s="1"/>
  <c r="AB228" i="9"/>
  <c r="Q453" i="9"/>
  <c r="Q401" i="9"/>
  <c r="T402" i="9"/>
  <c r="P425" i="9"/>
  <c r="P426" i="9" s="1"/>
  <c r="P427" i="9" s="1"/>
  <c r="U435" i="9"/>
  <c r="U436" i="9" s="1"/>
  <c r="U437" i="9" s="1"/>
  <c r="J89" i="9"/>
  <c r="AD374" i="9"/>
  <c r="U231" i="9"/>
  <c r="U233" i="9" s="1"/>
  <c r="M354" i="9"/>
  <c r="M370" i="9" s="1"/>
  <c r="M352" i="9"/>
  <c r="AC109" i="9"/>
  <c r="AC113" i="9" s="1"/>
  <c r="AC115" i="9" s="1"/>
  <c r="AC116" i="9" s="1"/>
  <c r="AC176" i="9" s="1"/>
  <c r="T315" i="9"/>
  <c r="T317" i="9" s="1"/>
  <c r="T318" i="9" s="1"/>
  <c r="AD228" i="9"/>
  <c r="F317" i="9"/>
  <c r="F318" i="9" s="1"/>
  <c r="G406" i="9"/>
  <c r="G424" i="9"/>
  <c r="J316" i="9"/>
  <c r="H373" i="9"/>
  <c r="H378" i="9" s="1"/>
  <c r="H371" i="9"/>
  <c r="H377" i="9" s="1"/>
  <c r="U232" i="9"/>
  <c r="Q337" i="9"/>
  <c r="Q338" i="9" s="1"/>
  <c r="Q342" i="9"/>
  <c r="Q343" i="9" s="1"/>
  <c r="AA369" i="9"/>
  <c r="AA401" i="9"/>
  <c r="AA405" i="9" s="1"/>
  <c r="E376" i="9"/>
  <c r="J378" i="9"/>
  <c r="D163" i="9"/>
  <c r="D164" i="9" s="1"/>
  <c r="Q374" i="9"/>
  <c r="Q379" i="9" s="1"/>
  <c r="Q463" i="9"/>
  <c r="S78" i="9"/>
  <c r="S85" i="9" s="1"/>
  <c r="S89" i="9" s="1"/>
  <c r="T424" i="9"/>
  <c r="T372" i="9"/>
  <c r="T378" i="9" s="1"/>
  <c r="T404" i="9"/>
  <c r="T405" i="9"/>
  <c r="T425" i="9"/>
  <c r="Y68" i="9"/>
  <c r="Y70" i="9"/>
  <c r="N378" i="9"/>
  <c r="N380" i="9" s="1"/>
  <c r="P462" i="9"/>
  <c r="P464" i="9" s="1"/>
  <c r="P465" i="9" s="1"/>
  <c r="P453" i="9"/>
  <c r="P455" i="9" s="1"/>
  <c r="P456" i="9" s="1"/>
  <c r="N211" i="9"/>
  <c r="N209" i="9"/>
  <c r="U454" i="9"/>
  <c r="U453" i="9"/>
  <c r="U455" i="9" s="1"/>
  <c r="U456" i="9" s="1"/>
  <c r="Z259" i="9"/>
  <c r="AD462" i="9"/>
  <c r="AD464" i="9" s="1"/>
  <c r="AD465" i="9" s="1"/>
  <c r="AD372" i="9"/>
  <c r="AD368" i="9"/>
  <c r="G308" i="9"/>
  <c r="G309" i="9" s="1"/>
  <c r="AC425" i="9"/>
  <c r="AC463" i="9"/>
  <c r="AC405" i="9"/>
  <c r="AC407" i="9" s="1"/>
  <c r="AC408" i="9" s="1"/>
  <c r="U134" i="9"/>
  <c r="U135" i="9" s="1"/>
  <c r="V445" i="9"/>
  <c r="V446" i="9" s="1"/>
  <c r="W84" i="9"/>
  <c r="T307" i="9"/>
  <c r="AD226" i="9"/>
  <c r="M401" i="9"/>
  <c r="W436" i="9"/>
  <c r="W437" i="9" s="1"/>
  <c r="O317" i="9"/>
  <c r="O318" i="9" s="1"/>
  <c r="O321" i="9" s="1"/>
  <c r="G444" i="9"/>
  <c r="J307" i="9"/>
  <c r="J308" i="9" s="1"/>
  <c r="J309" i="9" s="1"/>
  <c r="J287" i="9"/>
  <c r="J289" i="9" s="1"/>
  <c r="J290" i="9" s="1"/>
  <c r="H435" i="9"/>
  <c r="H436" i="9" s="1"/>
  <c r="H437" i="9" s="1"/>
  <c r="H402" i="9"/>
  <c r="H406" i="9" s="1"/>
  <c r="H424" i="9"/>
  <c r="G233" i="9"/>
  <c r="G235" i="9" s="1"/>
  <c r="G236" i="9" s="1"/>
  <c r="AA404" i="9"/>
  <c r="AA425" i="9"/>
  <c r="AA426" i="9" s="1"/>
  <c r="AA427" i="9" s="1"/>
  <c r="AA434" i="9"/>
  <c r="AA436" i="9" s="1"/>
  <c r="AA437" i="9" s="1"/>
  <c r="E401" i="9"/>
  <c r="E405" i="9" s="1"/>
  <c r="E407" i="9" s="1"/>
  <c r="E408" i="9" s="1"/>
  <c r="E468" i="9" s="1"/>
  <c r="E436" i="9"/>
  <c r="E437" i="9" s="1"/>
  <c r="C362" i="9"/>
  <c r="C360" i="9"/>
  <c r="AE111" i="9"/>
  <c r="AC196" i="9"/>
  <c r="K405" i="9"/>
  <c r="AB256" i="9"/>
  <c r="AA66" i="9"/>
  <c r="AA64" i="9"/>
  <c r="M270" i="9"/>
  <c r="M271" i="9" s="1"/>
  <c r="U317" i="9"/>
  <c r="U318" i="9" s="1"/>
  <c r="P224" i="9"/>
  <c r="P223" i="9"/>
  <c r="P256" i="9"/>
  <c r="P228" i="9"/>
  <c r="AC232" i="9"/>
  <c r="AC221" i="9"/>
  <c r="AC229" i="9" s="1"/>
  <c r="N222" i="9"/>
  <c r="O83" i="9"/>
  <c r="AB373" i="9"/>
  <c r="AB425" i="9"/>
  <c r="AB426" i="9" s="1"/>
  <c r="AB427" i="9" s="1"/>
  <c r="AB374" i="9"/>
  <c r="AB379" i="9" s="1"/>
  <c r="AB443" i="9"/>
  <c r="AB445" i="9" s="1"/>
  <c r="AB446" i="9" s="1"/>
  <c r="AB371" i="9"/>
  <c r="M163" i="9"/>
  <c r="M164" i="9" s="1"/>
  <c r="AF62" i="9"/>
  <c r="AF78" i="9" s="1"/>
  <c r="AF85" i="9" s="1"/>
  <c r="AF89" i="9" s="1"/>
  <c r="AF60" i="9"/>
  <c r="AF76" i="9" s="1"/>
  <c r="AF84" i="9" s="1"/>
  <c r="AF88" i="9" s="1"/>
  <c r="D306" i="9"/>
  <c r="D308" i="9" s="1"/>
  <c r="D309" i="9" s="1"/>
  <c r="D257" i="9"/>
  <c r="O60" i="9"/>
  <c r="O76" i="9" s="1"/>
  <c r="O84" i="9" s="1"/>
  <c r="O62" i="9"/>
  <c r="O78" i="9" s="1"/>
  <c r="O85" i="9" s="1"/>
  <c r="W352" i="9"/>
  <c r="W368" i="9" s="1"/>
  <c r="W376" i="9" s="1"/>
  <c r="W354" i="9"/>
  <c r="AB255" i="9"/>
  <c r="N215" i="9"/>
  <c r="N213" i="9"/>
  <c r="R66" i="9"/>
  <c r="R64" i="9"/>
  <c r="Z258" i="9"/>
  <c r="K260" i="9"/>
  <c r="K261" i="9" s="1"/>
  <c r="K321" i="9" s="1"/>
  <c r="T369" i="9"/>
  <c r="AF234" i="9"/>
  <c r="Q404" i="9"/>
  <c r="G445" i="9"/>
  <c r="G446" i="9" s="1"/>
  <c r="J277" i="9"/>
  <c r="J279" i="9" s="1"/>
  <c r="J280" i="9" s="1"/>
  <c r="AA337" i="9"/>
  <c r="AA338" i="9" s="1"/>
  <c r="AA342" i="9"/>
  <c r="AA343" i="9" s="1"/>
  <c r="E337" i="9"/>
  <c r="E338" i="9" s="1"/>
  <c r="E342" i="9"/>
  <c r="E343" i="9" s="1"/>
  <c r="H405" i="9"/>
  <c r="H407" i="9" s="1"/>
  <c r="H408" i="9" s="1"/>
  <c r="P81" i="9"/>
  <c r="P86" i="9" s="1"/>
  <c r="U86" i="9"/>
  <c r="U88" i="9" s="1"/>
  <c r="U90" i="9" s="1"/>
  <c r="U91" i="9" s="1"/>
  <c r="U175" i="9" s="1"/>
  <c r="Y74" i="9"/>
  <c r="Y72" i="9"/>
  <c r="E402" i="9"/>
  <c r="E406" i="9" s="1"/>
  <c r="AE109" i="9"/>
  <c r="N207" i="9"/>
  <c r="N223" i="9" s="1"/>
  <c r="N205" i="9"/>
  <c r="N221" i="9" s="1"/>
  <c r="N229" i="9" s="1"/>
  <c r="AB402" i="9"/>
  <c r="AB401" i="9"/>
  <c r="D268" i="9"/>
  <c r="D270" i="9" s="1"/>
  <c r="D271" i="9" s="1"/>
  <c r="J88" i="9"/>
  <c r="Q378" i="9"/>
  <c r="Q435" i="9"/>
  <c r="Q436" i="9" s="1"/>
  <c r="Q437" i="9" s="1"/>
  <c r="AF372" i="9"/>
  <c r="AF378" i="9" s="1"/>
  <c r="AF380" i="9" s="1"/>
  <c r="AF382" i="9" s="1"/>
  <c r="AF383" i="9" s="1"/>
  <c r="AF467" i="9" s="1"/>
  <c r="P375" i="9"/>
  <c r="AC444" i="9"/>
  <c r="M89" i="9"/>
  <c r="H425" i="9"/>
  <c r="AA416" i="9"/>
  <c r="D358" i="9"/>
  <c r="D370" i="9" s="1"/>
  <c r="D377" i="9" s="1"/>
  <c r="D356" i="9"/>
  <c r="D368" i="9" s="1"/>
  <c r="D376" i="9" s="1"/>
  <c r="D406" i="9"/>
  <c r="D407" i="9" s="1"/>
  <c r="D408" i="9" s="1"/>
  <c r="D468" i="9" s="1"/>
  <c r="S381" i="9"/>
  <c r="V207" i="9"/>
  <c r="V223" i="9" s="1"/>
  <c r="V230" i="9" s="1"/>
  <c r="V234" i="9" s="1"/>
  <c r="V205" i="9"/>
  <c r="V221" i="9" s="1"/>
  <c r="V229" i="9" s="1"/>
  <c r="V233" i="9" s="1"/>
  <c r="P225" i="9"/>
  <c r="P268" i="9"/>
  <c r="P270" i="9" s="1"/>
  <c r="P271" i="9" s="1"/>
  <c r="W468" i="9"/>
  <c r="AB403" i="9"/>
  <c r="Z233" i="9"/>
  <c r="Z235" i="9" s="1"/>
  <c r="Z236" i="9" s="1"/>
  <c r="Z320" i="9" s="1"/>
  <c r="O358" i="9"/>
  <c r="O370" i="9" s="1"/>
  <c r="O377" i="9" s="1"/>
  <c r="O356" i="9"/>
  <c r="O368" i="9" s="1"/>
  <c r="O376" i="9" s="1"/>
  <c r="L259" i="9"/>
  <c r="F234" i="9"/>
  <c r="T90" i="9"/>
  <c r="T91" i="9" s="1"/>
  <c r="T175" i="9" s="1"/>
  <c r="Q462" i="9"/>
  <c r="Q425" i="9"/>
  <c r="Q426" i="9" s="1"/>
  <c r="Q427" i="9" s="1"/>
  <c r="AA60" i="9"/>
  <c r="AA62" i="9"/>
  <c r="N83" i="9"/>
  <c r="R81" i="9"/>
  <c r="T454" i="9"/>
  <c r="T443" i="9"/>
  <c r="T445" i="9" s="1"/>
  <c r="T446" i="9" s="1"/>
  <c r="M358" i="9"/>
  <c r="M356" i="9"/>
  <c r="P416" i="9"/>
  <c r="P415" i="9"/>
  <c r="D134" i="9"/>
  <c r="D135" i="9" s="1"/>
  <c r="R77" i="9"/>
  <c r="U371" i="9"/>
  <c r="U377" i="9" s="1"/>
  <c r="U444" i="9"/>
  <c r="U374" i="9"/>
  <c r="U379" i="9" s="1"/>
  <c r="S234" i="9"/>
  <c r="AD402" i="9"/>
  <c r="AD406" i="9" s="1"/>
  <c r="AD370" i="9"/>
  <c r="AD435" i="9"/>
  <c r="AD436" i="9" s="1"/>
  <c r="AD437" i="9" s="1"/>
  <c r="AD375" i="9"/>
  <c r="AC443" i="9"/>
  <c r="AC445" i="9" s="1"/>
  <c r="AC446" i="9" s="1"/>
  <c r="AC372" i="9"/>
  <c r="AC378" i="9" s="1"/>
  <c r="AC380" i="9" s="1"/>
  <c r="N445" i="9"/>
  <c r="N446" i="9" s="1"/>
  <c r="AE68" i="9"/>
  <c r="AE70" i="9"/>
  <c r="T227" i="9"/>
  <c r="T232" i="9" s="1"/>
  <c r="Y77" i="9"/>
  <c r="U259" i="9"/>
  <c r="Z405" i="9"/>
  <c r="G416" i="9"/>
  <c r="G403" i="9"/>
  <c r="G462" i="9"/>
  <c r="G464" i="9" s="1"/>
  <c r="G465" i="9" s="1"/>
  <c r="G374" i="9"/>
  <c r="G379" i="9" s="1"/>
  <c r="G381" i="9" s="1"/>
  <c r="G401" i="9"/>
  <c r="G405" i="9" s="1"/>
  <c r="N72" i="9"/>
  <c r="N74" i="9"/>
  <c r="J258" i="9"/>
  <c r="J260" i="9" s="1"/>
  <c r="J261" i="9" s="1"/>
  <c r="J221" i="9"/>
  <c r="J255" i="9"/>
  <c r="J259" i="9" s="1"/>
  <c r="J315" i="9"/>
  <c r="J317" i="9" s="1"/>
  <c r="J318" i="9" s="1"/>
  <c r="G113" i="9"/>
  <c r="G115" i="9" s="1"/>
  <c r="G116" i="9" s="1"/>
  <c r="G176" i="9" s="1"/>
  <c r="H368" i="9"/>
  <c r="H376" i="9" s="1"/>
  <c r="H416" i="9"/>
  <c r="H462" i="9"/>
  <c r="H374" i="9"/>
  <c r="AA463" i="9"/>
  <c r="AA435" i="9"/>
  <c r="E372" i="9"/>
  <c r="E378" i="9" s="1"/>
  <c r="E443" i="9"/>
  <c r="E445" i="9" s="1"/>
  <c r="E446" i="9" s="1"/>
  <c r="AB222" i="9"/>
  <c r="W113" i="9"/>
  <c r="M229" i="9"/>
  <c r="M233" i="9" s="1"/>
  <c r="M235" i="9" s="1"/>
  <c r="M236" i="9" s="1"/>
  <c r="M320" i="9" s="1"/>
  <c r="E62" i="9"/>
  <c r="E60" i="9"/>
  <c r="N219" i="9"/>
  <c r="N217" i="9"/>
  <c r="AE362" i="9"/>
  <c r="AE360" i="9"/>
  <c r="E233" i="9"/>
  <c r="E235" i="9" s="1"/>
  <c r="E236" i="9" s="1"/>
  <c r="E320" i="9" s="1"/>
  <c r="AE404" i="9"/>
  <c r="P255" i="9"/>
  <c r="P221" i="9"/>
  <c r="P229" i="9" s="1"/>
  <c r="P315" i="9"/>
  <c r="P317" i="9" s="1"/>
  <c r="P318" i="9" s="1"/>
  <c r="AC269" i="9"/>
  <c r="AC268" i="9"/>
  <c r="AC254" i="9"/>
  <c r="AC258" i="9" s="1"/>
  <c r="D196" i="9"/>
  <c r="AD254" i="9"/>
  <c r="AD258" i="9" s="1"/>
  <c r="AB434" i="9"/>
  <c r="AB436" i="9" s="1"/>
  <c r="AB437" i="9" s="1"/>
  <c r="AB415" i="9"/>
  <c r="W364" i="9"/>
  <c r="W372" i="9" s="1"/>
  <c r="W378" i="9" s="1"/>
  <c r="W366" i="9"/>
  <c r="W374" i="9" s="1"/>
  <c r="W379" i="9" s="1"/>
  <c r="D227" i="9"/>
  <c r="D225" i="9"/>
  <c r="D231" i="9" s="1"/>
  <c r="D288" i="9"/>
  <c r="D289" i="9" s="1"/>
  <c r="D290" i="9" s="1"/>
  <c r="D297" i="9"/>
  <c r="D298" i="9" s="1"/>
  <c r="D299" i="9" s="1"/>
  <c r="D224" i="9"/>
  <c r="D230" i="9" s="1"/>
  <c r="M230" i="9"/>
  <c r="M234" i="9" s="1"/>
  <c r="N111" i="9"/>
  <c r="N114" i="9" s="1"/>
  <c r="N381" i="9"/>
  <c r="W86" i="9"/>
  <c r="O366" i="9"/>
  <c r="O364" i="9"/>
  <c r="F233" i="9"/>
  <c r="F354" i="9"/>
  <c r="F370" i="9" s="1"/>
  <c r="F377" i="9" s="1"/>
  <c r="F381" i="9" s="1"/>
  <c r="F352" i="9"/>
  <c r="F368" i="9" s="1"/>
  <c r="F376" i="9" s="1"/>
  <c r="P337" i="9"/>
  <c r="P338" i="9" s="1"/>
  <c r="P342" i="9"/>
  <c r="P343" i="9" s="1"/>
  <c r="AD415" i="9"/>
  <c r="AD417" i="9" s="1"/>
  <c r="AD418" i="9" s="1"/>
  <c r="D85" i="9"/>
  <c r="D89" i="9" s="1"/>
  <c r="P376" i="9"/>
  <c r="P405" i="9"/>
  <c r="AD454" i="9"/>
  <c r="AD455" i="9" s="1"/>
  <c r="AD456" i="9" s="1"/>
  <c r="C358" i="9"/>
  <c r="C356" i="9"/>
  <c r="AD213" i="9"/>
  <c r="AD215" i="9"/>
  <c r="AF163" i="9"/>
  <c r="AF164" i="9" s="1"/>
  <c r="AB211" i="9"/>
  <c r="AB209" i="9"/>
  <c r="G369" i="9"/>
  <c r="G368" i="9"/>
  <c r="G376" i="9" s="1"/>
  <c r="J297" i="9"/>
  <c r="H463" i="9"/>
  <c r="AA443" i="9"/>
  <c r="AA445" i="9" s="1"/>
  <c r="AA446" i="9" s="1"/>
  <c r="X376" i="9"/>
  <c r="X380" i="9" s="1"/>
  <c r="J356" i="9"/>
  <c r="J368" i="9" s="1"/>
  <c r="J376" i="9" s="1"/>
  <c r="J358" i="9"/>
  <c r="J370" i="9" s="1"/>
  <c r="J377" i="9" s="1"/>
  <c r="J381" i="9" s="1"/>
  <c r="AB342" i="9"/>
  <c r="AB343" i="9" s="1"/>
  <c r="AB337" i="9"/>
  <c r="AB338" i="9" s="1"/>
  <c r="P298" i="9"/>
  <c r="P299" i="9" s="1"/>
  <c r="X320" i="9"/>
  <c r="Q370" i="9"/>
  <c r="Q377" i="9" s="1"/>
  <c r="N81" i="9"/>
  <c r="T376" i="9"/>
  <c r="T370" i="9"/>
  <c r="T377" i="9" s="1"/>
  <c r="T381" i="9" s="1"/>
  <c r="AC342" i="9"/>
  <c r="AC343" i="9" s="1"/>
  <c r="AC337" i="9"/>
  <c r="AC338" i="9" s="1"/>
  <c r="T306" i="9"/>
  <c r="T308" i="9" s="1"/>
  <c r="T309" i="9" s="1"/>
  <c r="T269" i="9"/>
  <c r="Y79" i="9"/>
  <c r="U144" i="9"/>
  <c r="U145" i="9" s="1"/>
  <c r="G425" i="9"/>
  <c r="AA372" i="9"/>
  <c r="AA378" i="9" s="1"/>
  <c r="M88" i="9"/>
  <c r="E464" i="9"/>
  <c r="E465" i="9" s="1"/>
  <c r="X370" i="9"/>
  <c r="X377" i="9" s="1"/>
  <c r="X381" i="9" s="1"/>
  <c r="AC110" i="9"/>
  <c r="AC114" i="9" s="1"/>
  <c r="K89" i="9"/>
  <c r="AE110" i="9"/>
  <c r="AE114" i="9" s="1"/>
  <c r="AE402" i="9"/>
  <c r="P258" i="9"/>
  <c r="P226" i="9"/>
  <c r="AC288" i="9"/>
  <c r="O70" i="9"/>
  <c r="O82" i="9" s="1"/>
  <c r="O68" i="9"/>
  <c r="O80" i="9" s="1"/>
  <c r="O86" i="9" s="1"/>
  <c r="Q454" i="9"/>
  <c r="Q369" i="9"/>
  <c r="Q376" i="9" s="1"/>
  <c r="Q380" i="9" s="1"/>
  <c r="AA230" i="9"/>
  <c r="AA234" i="9" s="1"/>
  <c r="S86" i="9"/>
  <c r="S88" i="9" s="1"/>
  <c r="S90" i="9" s="1"/>
  <c r="S91" i="9" s="1"/>
  <c r="S175" i="9" s="1"/>
  <c r="N70" i="9"/>
  <c r="N68" i="9"/>
  <c r="N80" i="9" s="1"/>
  <c r="N86" i="9" s="1"/>
  <c r="T415" i="9"/>
  <c r="T417" i="9" s="1"/>
  <c r="T418" i="9" s="1"/>
  <c r="T403" i="9"/>
  <c r="AF221" i="9"/>
  <c r="AF229" i="9" s="1"/>
  <c r="AF233" i="9" s="1"/>
  <c r="H342" i="9"/>
  <c r="H343" i="9" s="1"/>
  <c r="H337" i="9"/>
  <c r="H338" i="9" s="1"/>
  <c r="C366" i="9"/>
  <c r="C364" i="9"/>
  <c r="AD217" i="9"/>
  <c r="AD219" i="9"/>
  <c r="R62" i="9"/>
  <c r="R60" i="9"/>
  <c r="R76" i="9" s="1"/>
  <c r="U372" i="9"/>
  <c r="U378" i="9" s="1"/>
  <c r="U369" i="9"/>
  <c r="U376" i="9" s="1"/>
  <c r="U380" i="9" s="1"/>
  <c r="U402" i="9"/>
  <c r="U406" i="9" s="1"/>
  <c r="Y64" i="9"/>
  <c r="Y66" i="9"/>
  <c r="AD424" i="9"/>
  <c r="AD426" i="9" s="1"/>
  <c r="AD427" i="9" s="1"/>
  <c r="AD369" i="9"/>
  <c r="AD404" i="9"/>
  <c r="AD373" i="9"/>
  <c r="AC374" i="9"/>
  <c r="AC379" i="9" s="1"/>
  <c r="AC381" i="9" s="1"/>
  <c r="AC415" i="9"/>
  <c r="AC417" i="9" s="1"/>
  <c r="AC418" i="9" s="1"/>
  <c r="AE83" i="9"/>
  <c r="T257" i="9"/>
  <c r="T226" i="9"/>
  <c r="Y229" i="9"/>
  <c r="Y233" i="9" s="1"/>
  <c r="Y235" i="9" s="1"/>
  <c r="Y236" i="9" s="1"/>
  <c r="Y320" i="9" s="1"/>
  <c r="Y62" i="9"/>
  <c r="Y60" i="9"/>
  <c r="AA225" i="9"/>
  <c r="AA231" i="9" s="1"/>
  <c r="AA233" i="9" s="1"/>
  <c r="AA235" i="9" s="1"/>
  <c r="AA236" i="9" s="1"/>
  <c r="AA320" i="9" s="1"/>
  <c r="U89" i="9"/>
  <c r="E279" i="9"/>
  <c r="E280" i="9" s="1"/>
  <c r="J270" i="9"/>
  <c r="J271" i="9" s="1"/>
  <c r="J222" i="9"/>
  <c r="H454" i="9"/>
  <c r="H455" i="9" s="1"/>
  <c r="H456" i="9" s="1"/>
  <c r="H375" i="9"/>
  <c r="H444" i="9"/>
  <c r="Z436" i="9"/>
  <c r="Z437" i="9" s="1"/>
  <c r="AA462" i="9"/>
  <c r="AA370" i="9"/>
  <c r="AA377" i="9" s="1"/>
  <c r="E374" i="9"/>
  <c r="E375" i="9"/>
  <c r="E453" i="9"/>
  <c r="E415" i="9"/>
  <c r="E417" i="9" s="1"/>
  <c r="E418" i="9" s="1"/>
  <c r="L380" i="9"/>
  <c r="L382" i="9" s="1"/>
  <c r="L383" i="9" s="1"/>
  <c r="AB207" i="9"/>
  <c r="AB223" i="9" s="1"/>
  <c r="AB230" i="9" s="1"/>
  <c r="AB205" i="9"/>
  <c r="AB221" i="9" s="1"/>
  <c r="V62" i="9"/>
  <c r="V78" i="9" s="1"/>
  <c r="V85" i="9" s="1"/>
  <c r="V89" i="9" s="1"/>
  <c r="V60" i="9"/>
  <c r="V76" i="9" s="1"/>
  <c r="V84" i="9" s="1"/>
  <c r="V88" i="9" s="1"/>
  <c r="V90" i="9" s="1"/>
  <c r="V91" i="9" s="1"/>
  <c r="V175" i="9" s="1"/>
  <c r="S231" i="9"/>
  <c r="S233" i="9" s="1"/>
  <c r="S235" i="9" s="1"/>
  <c r="S236" i="9" s="1"/>
  <c r="S320" i="9" s="1"/>
  <c r="P289" i="9"/>
  <c r="P290" i="9" s="1"/>
  <c r="P278" i="9"/>
  <c r="P279" i="9" s="1"/>
  <c r="P280" i="9" s="1"/>
  <c r="P306" i="9"/>
  <c r="P308" i="9" s="1"/>
  <c r="P309" i="9" s="1"/>
  <c r="M375" i="9"/>
  <c r="AC224" i="9"/>
  <c r="AC230" i="9" s="1"/>
  <c r="AC234" i="9" s="1"/>
  <c r="AC297" i="9"/>
  <c r="V381" i="9"/>
  <c r="V382" i="9" s="1"/>
  <c r="V383" i="9" s="1"/>
  <c r="V467" i="9" s="1"/>
  <c r="AD256" i="9"/>
  <c r="AD259" i="9" s="1"/>
  <c r="AE74" i="9"/>
  <c r="AE72" i="9"/>
  <c r="AB416" i="9"/>
  <c r="AB378" i="9"/>
  <c r="E66" i="9"/>
  <c r="E64" i="9"/>
  <c r="Z317" i="9"/>
  <c r="Z318" i="9" s="1"/>
  <c r="AE356" i="9"/>
  <c r="AE358" i="9"/>
  <c r="V308" i="9"/>
  <c r="V309" i="9" s="1"/>
  <c r="M364" i="9"/>
  <c r="M366" i="9"/>
  <c r="D278" i="9"/>
  <c r="D256" i="9"/>
  <c r="N109" i="9"/>
  <c r="N113" i="9" s="1"/>
  <c r="M402" i="9"/>
  <c r="L217" i="9"/>
  <c r="L225" i="9" s="1"/>
  <c r="L231" i="9" s="1"/>
  <c r="L233" i="9" s="1"/>
  <c r="L219" i="9"/>
  <c r="L227" i="9" s="1"/>
  <c r="L232" i="9" s="1"/>
  <c r="N66" i="9"/>
  <c r="N64" i="9"/>
  <c r="C371" i="9"/>
  <c r="P115" i="9"/>
  <c r="P116" i="9" s="1"/>
  <c r="P176" i="9" s="1"/>
  <c r="F380" i="9" l="1"/>
  <c r="J115" i="9"/>
  <c r="J116" i="9" s="1"/>
  <c r="J176" i="9" s="1"/>
  <c r="E377" i="9"/>
  <c r="S407" i="9"/>
  <c r="S408" i="9" s="1"/>
  <c r="S468" i="9" s="1"/>
  <c r="U115" i="9"/>
  <c r="U116" i="9" s="1"/>
  <c r="U176" i="9" s="1"/>
  <c r="B407" i="9"/>
  <c r="B408" i="9" s="1"/>
  <c r="B468" i="9" s="1"/>
  <c r="AA254" i="9"/>
  <c r="AA258" i="9" s="1"/>
  <c r="X111" i="9"/>
  <c r="X114" i="9" s="1"/>
  <c r="M377" i="9"/>
  <c r="AA256" i="9"/>
  <c r="AA259" i="9" s="1"/>
  <c r="X109" i="9"/>
  <c r="X113" i="9" s="1"/>
  <c r="X115" i="9" s="1"/>
  <c r="X116" i="9" s="1"/>
  <c r="X176" i="9" s="1"/>
  <c r="N382" i="9"/>
  <c r="N383" i="9" s="1"/>
  <c r="N467" i="9" s="1"/>
  <c r="Q115" i="9"/>
  <c r="Q116" i="9" s="1"/>
  <c r="Q176" i="9" s="1"/>
  <c r="P231" i="9"/>
  <c r="P233" i="9" s="1"/>
  <c r="P235" i="9" s="1"/>
  <c r="P236" i="9" s="1"/>
  <c r="P320" i="9" s="1"/>
  <c r="Y82" i="9"/>
  <c r="Y87" i="9" s="1"/>
  <c r="O374" i="9"/>
  <c r="O379" i="9" s="1"/>
  <c r="I109" i="9"/>
  <c r="I113" i="9" s="1"/>
  <c r="W235" i="9"/>
  <c r="W236" i="9" s="1"/>
  <c r="W320" i="9" s="1"/>
  <c r="I111" i="9"/>
  <c r="U260" i="9"/>
  <c r="U261" i="9" s="1"/>
  <c r="U321" i="9" s="1"/>
  <c r="I76" i="9"/>
  <c r="I84" i="9" s="1"/>
  <c r="I88" i="9" s="1"/>
  <c r="I78" i="9"/>
  <c r="I85" i="9" s="1"/>
  <c r="B368" i="9"/>
  <c r="B376" i="9" s="1"/>
  <c r="B380" i="9" s="1"/>
  <c r="I256" i="9"/>
  <c r="I259" i="9" s="1"/>
  <c r="L89" i="9"/>
  <c r="B370" i="9"/>
  <c r="B377" i="9" s="1"/>
  <c r="B381" i="9" s="1"/>
  <c r="B382" i="9" s="1"/>
  <c r="B383" i="9" s="1"/>
  <c r="B467" i="9" s="1"/>
  <c r="I254" i="9"/>
  <c r="I258" i="9" s="1"/>
  <c r="I260" i="9" s="1"/>
  <c r="I261" i="9" s="1"/>
  <c r="I321" i="9" s="1"/>
  <c r="L88" i="9"/>
  <c r="L90" i="9" s="1"/>
  <c r="L91" i="9" s="1"/>
  <c r="L175" i="9" s="1"/>
  <c r="F90" i="9"/>
  <c r="F91" i="9" s="1"/>
  <c r="F175" i="9" s="1"/>
  <c r="F25" i="9" s="1"/>
  <c r="AA109" i="9"/>
  <c r="AA113" i="9" s="1"/>
  <c r="D380" i="9"/>
  <c r="Q405" i="9"/>
  <c r="Q407" i="9" s="1"/>
  <c r="Q408" i="9" s="1"/>
  <c r="S256" i="9"/>
  <c r="S259" i="9" s="1"/>
  <c r="S260" i="9" s="1"/>
  <c r="S261" i="9" s="1"/>
  <c r="S321" i="9" s="1"/>
  <c r="B233" i="9"/>
  <c r="AA111" i="9"/>
  <c r="AA114" i="9" s="1"/>
  <c r="Z78" i="9"/>
  <c r="Z85" i="9" s="1"/>
  <c r="Z89" i="9" s="1"/>
  <c r="T426" i="9"/>
  <c r="T427" i="9" s="1"/>
  <c r="AB89" i="9"/>
  <c r="Q223" i="9"/>
  <c r="Q230" i="9" s="1"/>
  <c r="Q234" i="9" s="1"/>
  <c r="V401" i="9"/>
  <c r="V405" i="9" s="1"/>
  <c r="N401" i="9"/>
  <c r="N405" i="9" s="1"/>
  <c r="H417" i="9"/>
  <c r="H418" i="9" s="1"/>
  <c r="H111" i="9"/>
  <c r="H114" i="9" s="1"/>
  <c r="C254" i="9"/>
  <c r="C258" i="9" s="1"/>
  <c r="C260" i="9" s="1"/>
  <c r="C261" i="9" s="1"/>
  <c r="C321" i="9" s="1"/>
  <c r="D109" i="9"/>
  <c r="D113" i="9" s="1"/>
  <c r="E109" i="9"/>
  <c r="E113" i="9" s="1"/>
  <c r="E115" i="9" s="1"/>
  <c r="E116" i="9" s="1"/>
  <c r="E176" i="9" s="1"/>
  <c r="Z114" i="9"/>
  <c r="AB90" i="9"/>
  <c r="AB91" i="9" s="1"/>
  <c r="AB175" i="9" s="1"/>
  <c r="V403" i="9"/>
  <c r="V406" i="9" s="1"/>
  <c r="N403" i="9"/>
  <c r="N406" i="9" s="1"/>
  <c r="AC233" i="9"/>
  <c r="AC235" i="9" s="1"/>
  <c r="AC236" i="9" s="1"/>
  <c r="H109" i="9"/>
  <c r="H113" i="9" s="1"/>
  <c r="H115" i="9" s="1"/>
  <c r="H116" i="9" s="1"/>
  <c r="H176" i="9" s="1"/>
  <c r="D111" i="9"/>
  <c r="D114" i="9" s="1"/>
  <c r="I87" i="9"/>
  <c r="T109" i="9"/>
  <c r="T113" i="9" s="1"/>
  <c r="G254" i="9"/>
  <c r="G258" i="9" s="1"/>
  <c r="G260" i="9" s="1"/>
  <c r="G261" i="9" s="1"/>
  <c r="G321" i="9" s="1"/>
  <c r="G27" i="9" s="1"/>
  <c r="Q233" i="9"/>
  <c r="Q235" i="9" s="1"/>
  <c r="Q236" i="9" s="1"/>
  <c r="Q320" i="9" s="1"/>
  <c r="AE406" i="9"/>
  <c r="L115" i="9"/>
  <c r="L116" i="9" s="1"/>
  <c r="L176" i="9" s="1"/>
  <c r="L27" i="9" s="1"/>
  <c r="T111" i="9"/>
  <c r="T114" i="9" s="1"/>
  <c r="T115" i="9" s="1"/>
  <c r="T116" i="9" s="1"/>
  <c r="T176" i="9" s="1"/>
  <c r="B260" i="9"/>
  <c r="B261" i="9" s="1"/>
  <c r="G256" i="9"/>
  <c r="G259" i="9" s="1"/>
  <c r="H464" i="9"/>
  <c r="H465" i="9" s="1"/>
  <c r="AD227" i="9"/>
  <c r="AD232" i="9" s="1"/>
  <c r="AB377" i="9"/>
  <c r="R407" i="9"/>
  <c r="R408" i="9" s="1"/>
  <c r="R468" i="9" s="1"/>
  <c r="Z403" i="9"/>
  <c r="Z406" i="9" s="1"/>
  <c r="AE254" i="9"/>
  <c r="AE258" i="9" s="1"/>
  <c r="AD405" i="9"/>
  <c r="AD407" i="9" s="1"/>
  <c r="AD408" i="9" s="1"/>
  <c r="AD468" i="9" s="1"/>
  <c r="AD115" i="9"/>
  <c r="AD116" i="9" s="1"/>
  <c r="AD176" i="9" s="1"/>
  <c r="T259" i="9"/>
  <c r="T260" i="9" s="1"/>
  <c r="T261" i="9" s="1"/>
  <c r="T321" i="9" s="1"/>
  <c r="U254" i="9"/>
  <c r="U258" i="9" s="1"/>
  <c r="AE256" i="9"/>
  <c r="AE259" i="9" s="1"/>
  <c r="M406" i="9"/>
  <c r="AA464" i="9"/>
  <c r="AA465" i="9" s="1"/>
  <c r="H445" i="9"/>
  <c r="H446" i="9" s="1"/>
  <c r="P230" i="9"/>
  <c r="P234" i="9" s="1"/>
  <c r="K109" i="9"/>
  <c r="K113" i="9" s="1"/>
  <c r="U381" i="9"/>
  <c r="U382" i="9" s="1"/>
  <c r="U383" i="9" s="1"/>
  <c r="U467" i="9" s="1"/>
  <c r="E254" i="9"/>
  <c r="E258" i="9" s="1"/>
  <c r="J407" i="9"/>
  <c r="J408" i="9" s="1"/>
  <c r="J468" i="9" s="1"/>
  <c r="K111" i="9"/>
  <c r="K114" i="9" s="1"/>
  <c r="I114" i="9"/>
  <c r="W115" i="9"/>
  <c r="W116" i="9" s="1"/>
  <c r="W176" i="9" s="1"/>
  <c r="W27" i="9" s="1"/>
  <c r="AB229" i="9"/>
  <c r="AB233" i="9" s="1"/>
  <c r="AB235" i="9" s="1"/>
  <c r="AB236" i="9" s="1"/>
  <c r="AB320" i="9" s="1"/>
  <c r="AC270" i="9"/>
  <c r="AC271" i="9" s="1"/>
  <c r="W88" i="9"/>
  <c r="W90" i="9" s="1"/>
  <c r="W91" i="9" s="1"/>
  <c r="W175" i="9" s="1"/>
  <c r="E380" i="9"/>
  <c r="D258" i="9"/>
  <c r="D260" i="9" s="1"/>
  <c r="D261" i="9" s="1"/>
  <c r="D321" i="9" s="1"/>
  <c r="AC308" i="9"/>
  <c r="AC309" i="9" s="1"/>
  <c r="Z109" i="9"/>
  <c r="Z113" i="9" s="1"/>
  <c r="E256" i="9"/>
  <c r="E259" i="9" s="1"/>
  <c r="Q254" i="9"/>
  <c r="Q258" i="9" s="1"/>
  <c r="J230" i="9"/>
  <c r="J234" i="9" s="1"/>
  <c r="W254" i="9"/>
  <c r="W258" i="9" s="1"/>
  <c r="W260" i="9" s="1"/>
  <c r="W261" i="9" s="1"/>
  <c r="W321" i="9" s="1"/>
  <c r="B232" i="9"/>
  <c r="E86" i="9"/>
  <c r="Z111" i="9"/>
  <c r="Q256" i="9"/>
  <c r="Q259" i="9" s="1"/>
  <c r="AB109" i="9"/>
  <c r="AB113" i="9" s="1"/>
  <c r="P407" i="9"/>
  <c r="P408" i="9" s="1"/>
  <c r="Z260" i="9"/>
  <c r="Z261" i="9" s="1"/>
  <c r="Z321" i="9" s="1"/>
  <c r="AA376" i="9"/>
  <c r="AA380" i="9" s="1"/>
  <c r="P232" i="9"/>
  <c r="AF256" i="9"/>
  <c r="AF259" i="9" s="1"/>
  <c r="X256" i="9"/>
  <c r="X259" i="9" s="1"/>
  <c r="F89" i="9"/>
  <c r="AB111" i="9"/>
  <c r="AB114" i="9" s="1"/>
  <c r="AA381" i="9"/>
  <c r="P380" i="9"/>
  <c r="J90" i="9"/>
  <c r="J91" i="9" s="1"/>
  <c r="J175" i="9" s="1"/>
  <c r="J25" i="9" s="1"/>
  <c r="AF260" i="9"/>
  <c r="AF261" i="9" s="1"/>
  <c r="AF321" i="9" s="1"/>
  <c r="V111" i="9"/>
  <c r="V114" i="9" s="1"/>
  <c r="X254" i="9"/>
  <c r="X258" i="9" s="1"/>
  <c r="X260" i="9" s="1"/>
  <c r="X261" i="9" s="1"/>
  <c r="X321" i="9" s="1"/>
  <c r="X27" i="9" s="1"/>
  <c r="L111" i="9"/>
  <c r="L114" i="9" s="1"/>
  <c r="L403" i="9"/>
  <c r="L406" i="9" s="1"/>
  <c r="L407" i="9" s="1"/>
  <c r="L408" i="9" s="1"/>
  <c r="L468" i="9" s="1"/>
  <c r="G380" i="9"/>
  <c r="G382" i="9" s="1"/>
  <c r="G383" i="9" s="1"/>
  <c r="G467" i="9" s="1"/>
  <c r="G407" i="9"/>
  <c r="G408" i="9" s="1"/>
  <c r="G468" i="9" s="1"/>
  <c r="AF115" i="9"/>
  <c r="AF116" i="9" s="1"/>
  <c r="AF176" i="9" s="1"/>
  <c r="AF27" i="9" s="1"/>
  <c r="R111" i="9"/>
  <c r="R114" i="9" s="1"/>
  <c r="V109" i="9"/>
  <c r="V113" i="9" s="1"/>
  <c r="V115" i="9" s="1"/>
  <c r="V116" i="9" s="1"/>
  <c r="V176" i="9" s="1"/>
  <c r="C401" i="9"/>
  <c r="C405" i="9" s="1"/>
  <c r="C407" i="9" s="1"/>
  <c r="C408" i="9" s="1"/>
  <c r="C468" i="9" s="1"/>
  <c r="L401" i="9"/>
  <c r="L405" i="9" s="1"/>
  <c r="Q381" i="9"/>
  <c r="P89" i="9"/>
  <c r="R109" i="9"/>
  <c r="R113" i="9" s="1"/>
  <c r="B234" i="9"/>
  <c r="C403" i="9"/>
  <c r="C406" i="9" s="1"/>
  <c r="Y401" i="9"/>
  <c r="Y405" i="9" s="1"/>
  <c r="Y407" i="9" s="1"/>
  <c r="Y408" i="9" s="1"/>
  <c r="Y468" i="9" s="1"/>
  <c r="Y27" i="9" s="1"/>
  <c r="B109" i="9"/>
  <c r="B113" i="9" s="1"/>
  <c r="C111" i="9"/>
  <c r="C114" i="9" s="1"/>
  <c r="AD377" i="9"/>
  <c r="AA78" i="9"/>
  <c r="AA85" i="9" s="1"/>
  <c r="AA89" i="9" s="1"/>
  <c r="K407" i="9"/>
  <c r="K408" i="9" s="1"/>
  <c r="K468" i="9" s="1"/>
  <c r="AA76" i="9"/>
  <c r="AA84" i="9" s="1"/>
  <c r="B317" i="9"/>
  <c r="B318" i="9" s="1"/>
  <c r="F256" i="9"/>
  <c r="F259" i="9" s="1"/>
  <c r="AA406" i="9"/>
  <c r="AA407" i="9" s="1"/>
  <c r="AA408" i="9" s="1"/>
  <c r="AA468" i="9" s="1"/>
  <c r="AD88" i="9"/>
  <c r="AD90" i="9" s="1"/>
  <c r="AD91" i="9" s="1"/>
  <c r="AD175" i="9" s="1"/>
  <c r="B111" i="9"/>
  <c r="B114" i="9" s="1"/>
  <c r="C109" i="9"/>
  <c r="C113" i="9" s="1"/>
  <c r="C115" i="9" s="1"/>
  <c r="C116" i="9" s="1"/>
  <c r="C176" i="9" s="1"/>
  <c r="D381" i="9"/>
  <c r="S25" i="9"/>
  <c r="N227" i="9"/>
  <c r="N232" i="9" s="1"/>
  <c r="X85" i="9"/>
  <c r="X89" i="9" s="1"/>
  <c r="X90" i="9" s="1"/>
  <c r="X91" i="9" s="1"/>
  <c r="X175" i="9" s="1"/>
  <c r="X25" i="9" s="1"/>
  <c r="F254" i="9"/>
  <c r="F258" i="9" s="1"/>
  <c r="F260" i="9" s="1"/>
  <c r="F261" i="9" s="1"/>
  <c r="F321" i="9" s="1"/>
  <c r="F27" i="9" s="1"/>
  <c r="I401" i="9"/>
  <c r="I405" i="9" s="1"/>
  <c r="I407" i="9" s="1"/>
  <c r="I408" i="9" s="1"/>
  <c r="I468" i="9" s="1"/>
  <c r="Q382" i="9"/>
  <c r="Q383" i="9" s="1"/>
  <c r="Z407" i="9"/>
  <c r="Z408" i="9" s="1"/>
  <c r="Z468" i="9" s="1"/>
  <c r="Q464" i="9"/>
  <c r="Q465" i="9" s="1"/>
  <c r="Q468" i="9" s="1"/>
  <c r="C372" i="9"/>
  <c r="C378" i="9" s="1"/>
  <c r="AD378" i="9"/>
  <c r="R256" i="9"/>
  <c r="R259" i="9" s="1"/>
  <c r="R260" i="9" s="1"/>
  <c r="R261" i="9" s="1"/>
  <c r="R321" i="9" s="1"/>
  <c r="Z76" i="9"/>
  <c r="Z84" i="9" s="1"/>
  <c r="Z88" i="9" s="1"/>
  <c r="Z90" i="9" s="1"/>
  <c r="Z91" i="9" s="1"/>
  <c r="Z175" i="9" s="1"/>
  <c r="J321" i="9"/>
  <c r="AC468" i="9"/>
  <c r="AB234" i="9"/>
  <c r="J380" i="9"/>
  <c r="J382" i="9" s="1"/>
  <c r="J383" i="9" s="1"/>
  <c r="J467" i="9" s="1"/>
  <c r="AB259" i="9"/>
  <c r="C368" i="9"/>
  <c r="C376" i="9" s="1"/>
  <c r="U468" i="9"/>
  <c r="L467" i="9"/>
  <c r="N82" i="9"/>
  <c r="N87" i="9" s="1"/>
  <c r="O87" i="9"/>
  <c r="O89" i="9" s="1"/>
  <c r="X382" i="9"/>
  <c r="X383" i="9" s="1"/>
  <c r="X467" i="9" s="1"/>
  <c r="F382" i="9"/>
  <c r="F383" i="9" s="1"/>
  <c r="F467" i="9" s="1"/>
  <c r="AB417" i="9"/>
  <c r="AB418" i="9" s="1"/>
  <c r="AE372" i="9"/>
  <c r="AE378" i="9" s="1"/>
  <c r="H380" i="9"/>
  <c r="N230" i="9"/>
  <c r="W370" i="9"/>
  <c r="W377" i="9" s="1"/>
  <c r="W381" i="9" s="1"/>
  <c r="AF90" i="9"/>
  <c r="AF91" i="9" s="1"/>
  <c r="AF175" i="9" s="1"/>
  <c r="G426" i="9"/>
  <c r="G427" i="9" s="1"/>
  <c r="M368" i="9"/>
  <c r="M376" i="9" s="1"/>
  <c r="T406" i="9"/>
  <c r="T407" i="9" s="1"/>
  <c r="T408" i="9" s="1"/>
  <c r="T468" i="9" s="1"/>
  <c r="M372" i="9"/>
  <c r="M378" i="9" s="1"/>
  <c r="O372" i="9"/>
  <c r="O378" i="9" s="1"/>
  <c r="O380" i="9" s="1"/>
  <c r="O382" i="9" s="1"/>
  <c r="O383" i="9" s="1"/>
  <c r="O467" i="9" s="1"/>
  <c r="AB258" i="9"/>
  <c r="N76" i="9"/>
  <c r="N84" i="9" s="1"/>
  <c r="N88" i="9" s="1"/>
  <c r="P381" i="9"/>
  <c r="C370" i="9"/>
  <c r="C377" i="9" s="1"/>
  <c r="AC279" i="9"/>
  <c r="AC280" i="9" s="1"/>
  <c r="T233" i="9"/>
  <c r="L234" i="9"/>
  <c r="L235" i="9" s="1"/>
  <c r="L236" i="9" s="1"/>
  <c r="L320" i="9" s="1"/>
  <c r="AB406" i="9"/>
  <c r="AD225" i="9"/>
  <c r="AD231" i="9" s="1"/>
  <c r="AE374" i="9"/>
  <c r="AE379" i="9" s="1"/>
  <c r="AE113" i="9"/>
  <c r="AE115" i="9" s="1"/>
  <c r="AE116" i="9" s="1"/>
  <c r="AE176" i="9" s="1"/>
  <c r="W380" i="9"/>
  <c r="M374" i="9"/>
  <c r="M379" i="9" s="1"/>
  <c r="M381" i="9" s="1"/>
  <c r="AE78" i="9"/>
  <c r="AE85" i="9" s="1"/>
  <c r="AB381" i="9"/>
  <c r="AB382" i="9" s="1"/>
  <c r="AB383" i="9" s="1"/>
  <c r="AB467" i="9" s="1"/>
  <c r="N89" i="9"/>
  <c r="E455" i="9"/>
  <c r="E456" i="9" s="1"/>
  <c r="Y76" i="9"/>
  <c r="Y84" i="9" s="1"/>
  <c r="F235" i="9"/>
  <c r="F236" i="9" s="1"/>
  <c r="F320" i="9" s="1"/>
  <c r="AD260" i="9"/>
  <c r="AD261" i="9" s="1"/>
  <c r="AD321" i="9" s="1"/>
  <c r="AD27" i="9" s="1"/>
  <c r="P259" i="9"/>
  <c r="P260" i="9" s="1"/>
  <c r="P261" i="9" s="1"/>
  <c r="P321" i="9" s="1"/>
  <c r="P27" i="9" s="1"/>
  <c r="AE82" i="9"/>
  <c r="AE87" i="9" s="1"/>
  <c r="P417" i="9"/>
  <c r="P418" i="9" s="1"/>
  <c r="V235" i="9"/>
  <c r="V236" i="9" s="1"/>
  <c r="V320" i="9" s="1"/>
  <c r="V25" i="9" s="1"/>
  <c r="AD376" i="9"/>
  <c r="AD380" i="9" s="1"/>
  <c r="Y80" i="9"/>
  <c r="Y86" i="9" s="1"/>
  <c r="Q455" i="9"/>
  <c r="Q456" i="9" s="1"/>
  <c r="AE405" i="9"/>
  <c r="R80" i="9"/>
  <c r="R86" i="9" s="1"/>
  <c r="AE84" i="9"/>
  <c r="K90" i="9"/>
  <c r="K91" i="9" s="1"/>
  <c r="K175" i="9" s="1"/>
  <c r="K25" i="9" s="1"/>
  <c r="T380" i="9"/>
  <c r="T382" i="9" s="1"/>
  <c r="T383" i="9" s="1"/>
  <c r="T467" i="9" s="1"/>
  <c r="Y78" i="9"/>
  <c r="Y85" i="9" s="1"/>
  <c r="M90" i="9"/>
  <c r="M91" i="9" s="1"/>
  <c r="M175" i="9" s="1"/>
  <c r="Z467" i="9"/>
  <c r="Z25" i="9" s="1"/>
  <c r="AD379" i="9"/>
  <c r="AD381" i="9" s="1"/>
  <c r="AE368" i="9"/>
  <c r="AE376" i="9" s="1"/>
  <c r="P88" i="9"/>
  <c r="P90" i="9" s="1"/>
  <c r="P91" i="9" s="1"/>
  <c r="P175" i="9" s="1"/>
  <c r="E379" i="9"/>
  <c r="E381" i="9" s="1"/>
  <c r="AF235" i="9"/>
  <c r="AF236" i="9" s="1"/>
  <c r="AF320" i="9" s="1"/>
  <c r="P468" i="9"/>
  <c r="AC260" i="9"/>
  <c r="AC261" i="9" s="1"/>
  <c r="E76" i="9"/>
  <c r="E84" i="9" s="1"/>
  <c r="E88" i="9" s="1"/>
  <c r="O381" i="9"/>
  <c r="U235" i="9"/>
  <c r="U236" i="9" s="1"/>
  <c r="U320" i="9" s="1"/>
  <c r="U25" i="9" s="1"/>
  <c r="O88" i="9"/>
  <c r="C374" i="9"/>
  <c r="C379" i="9" s="1"/>
  <c r="H426" i="9"/>
  <c r="H427" i="9" s="1"/>
  <c r="H468" i="9" s="1"/>
  <c r="H27" i="9" s="1"/>
  <c r="D233" i="9"/>
  <c r="AE370" i="9"/>
  <c r="AE377" i="9" s="1"/>
  <c r="AE381" i="9" s="1"/>
  <c r="AD221" i="9"/>
  <c r="AD229" i="9" s="1"/>
  <c r="AD233" i="9" s="1"/>
  <c r="AD235" i="9" s="1"/>
  <c r="AD236" i="9" s="1"/>
  <c r="AD320" i="9" s="1"/>
  <c r="AC289" i="9"/>
  <c r="AC290" i="9" s="1"/>
  <c r="O115" i="9"/>
  <c r="O116" i="9" s="1"/>
  <c r="O176" i="9" s="1"/>
  <c r="O27" i="9" s="1"/>
  <c r="T234" i="9"/>
  <c r="D279" i="9"/>
  <c r="D280" i="9" s="1"/>
  <c r="N260" i="9"/>
  <c r="N261" i="9" s="1"/>
  <c r="N321" i="9" s="1"/>
  <c r="R84" i="9"/>
  <c r="AC382" i="9"/>
  <c r="AC383" i="9" s="1"/>
  <c r="AC467" i="9" s="1"/>
  <c r="AE80" i="9"/>
  <c r="AE86" i="9" s="1"/>
  <c r="G320" i="9"/>
  <c r="R82" i="9"/>
  <c r="R87" i="9" s="1"/>
  <c r="N115" i="9"/>
  <c r="N116" i="9" s="1"/>
  <c r="N176" i="9" s="1"/>
  <c r="R78" i="9"/>
  <c r="R85" i="9" s="1"/>
  <c r="R89" i="9" s="1"/>
  <c r="D90" i="9"/>
  <c r="D91" i="9" s="1"/>
  <c r="D175" i="9" s="1"/>
  <c r="D232" i="9"/>
  <c r="D234" i="9" s="1"/>
  <c r="E78" i="9"/>
  <c r="E85" i="9" s="1"/>
  <c r="H379" i="9"/>
  <c r="H381" i="9" s="1"/>
  <c r="J229" i="9"/>
  <c r="J233" i="9" s="1"/>
  <c r="J235" i="9" s="1"/>
  <c r="J236" i="9" s="1"/>
  <c r="J320" i="9" s="1"/>
  <c r="AA88" i="9"/>
  <c r="AA90" i="9" s="1"/>
  <c r="AA91" i="9" s="1"/>
  <c r="AA175" i="9" s="1"/>
  <c r="AB405" i="9"/>
  <c r="AB407" i="9" s="1"/>
  <c r="AB408" i="9" s="1"/>
  <c r="AB468" i="9" s="1"/>
  <c r="N225" i="9"/>
  <c r="N231" i="9" s="1"/>
  <c r="N233" i="9" s="1"/>
  <c r="M405" i="9"/>
  <c r="M407" i="9" s="1"/>
  <c r="M408" i="9" s="1"/>
  <c r="M468" i="9" s="1"/>
  <c r="M27" i="9" s="1"/>
  <c r="E82" i="9"/>
  <c r="E87" i="9" s="1"/>
  <c r="AB225" i="9"/>
  <c r="AB231" i="9" s="1"/>
  <c r="AD223" i="9"/>
  <c r="AD230" i="9" s="1"/>
  <c r="AD234" i="9" s="1"/>
  <c r="Z115" i="9" l="1"/>
  <c r="Z116" i="9" s="1"/>
  <c r="Z176" i="9" s="1"/>
  <c r="Z27" i="9" s="1"/>
  <c r="I115" i="9"/>
  <c r="I116" i="9" s="1"/>
  <c r="I176" i="9" s="1"/>
  <c r="I27" i="9" s="1"/>
  <c r="AA25" i="9"/>
  <c r="D115" i="9"/>
  <c r="D116" i="9" s="1"/>
  <c r="D176" i="9" s="1"/>
  <c r="D27" i="9" s="1"/>
  <c r="E382" i="9"/>
  <c r="E383" i="9" s="1"/>
  <c r="E467" i="9" s="1"/>
  <c r="V407" i="9"/>
  <c r="V408" i="9" s="1"/>
  <c r="V468" i="9" s="1"/>
  <c r="V27" i="9" s="1"/>
  <c r="AE380" i="9"/>
  <c r="AB115" i="9"/>
  <c r="AB116" i="9" s="1"/>
  <c r="AB176" i="9" s="1"/>
  <c r="I89" i="9"/>
  <c r="I90" i="9" s="1"/>
  <c r="I91" i="9" s="1"/>
  <c r="I175" i="9" s="1"/>
  <c r="I25" i="9" s="1"/>
  <c r="AA260" i="9"/>
  <c r="AA261" i="9" s="1"/>
  <c r="AA321" i="9" s="1"/>
  <c r="W382" i="9"/>
  <c r="W383" i="9" s="1"/>
  <c r="W467" i="9" s="1"/>
  <c r="W25" i="9" s="1"/>
  <c r="Y89" i="9"/>
  <c r="B115" i="9"/>
  <c r="B116" i="9" s="1"/>
  <c r="B176" i="9" s="1"/>
  <c r="AE260" i="9"/>
  <c r="AE261" i="9" s="1"/>
  <c r="AE321" i="9" s="1"/>
  <c r="AE27" i="9" s="1"/>
  <c r="N234" i="9"/>
  <c r="N235" i="9" s="1"/>
  <c r="N236" i="9" s="1"/>
  <c r="N320" i="9" s="1"/>
  <c r="K115" i="9"/>
  <c r="K116" i="9" s="1"/>
  <c r="K176" i="9" s="1"/>
  <c r="K27" i="9" s="1"/>
  <c r="C380" i="9"/>
  <c r="N407" i="9"/>
  <c r="N408" i="9" s="1"/>
  <c r="N468" i="9" s="1"/>
  <c r="N27" i="9" s="1"/>
  <c r="J27" i="9"/>
  <c r="AA115" i="9"/>
  <c r="AA116" i="9" s="1"/>
  <c r="AA176" i="9" s="1"/>
  <c r="AA27" i="9" s="1"/>
  <c r="G25" i="9"/>
  <c r="B235" i="9"/>
  <c r="B236" i="9" s="1"/>
  <c r="B320" i="9" s="1"/>
  <c r="B25" i="9" s="1"/>
  <c r="E89" i="9"/>
  <c r="E90" i="9" s="1"/>
  <c r="E91" i="9" s="1"/>
  <c r="E175" i="9" s="1"/>
  <c r="E25" i="9" s="1"/>
  <c r="U27" i="9"/>
  <c r="R115" i="9"/>
  <c r="R116" i="9" s="1"/>
  <c r="R176" i="9" s="1"/>
  <c r="R27" i="9" s="1"/>
  <c r="S27" i="9"/>
  <c r="C27" i="9"/>
  <c r="AA382" i="9"/>
  <c r="AA383" i="9" s="1"/>
  <c r="AA467" i="9" s="1"/>
  <c r="L25" i="9"/>
  <c r="T235" i="9"/>
  <c r="T236" i="9" s="1"/>
  <c r="T320" i="9" s="1"/>
  <c r="T25" i="9" s="1"/>
  <c r="AE407" i="9"/>
  <c r="AE408" i="9" s="1"/>
  <c r="AE468" i="9" s="1"/>
  <c r="Q260" i="9"/>
  <c r="Q261" i="9" s="1"/>
  <c r="Q321" i="9" s="1"/>
  <c r="Q27" i="9" s="1"/>
  <c r="Q467" i="9"/>
  <c r="Q25" i="9" s="1"/>
  <c r="P382" i="9"/>
  <c r="P383" i="9" s="1"/>
  <c r="P467" i="9" s="1"/>
  <c r="E260" i="9"/>
  <c r="E261" i="9" s="1"/>
  <c r="E321" i="9" s="1"/>
  <c r="E27" i="9" s="1"/>
  <c r="B321" i="9"/>
  <c r="D382" i="9"/>
  <c r="D383" i="9" s="1"/>
  <c r="D467" i="9" s="1"/>
  <c r="O90" i="9"/>
  <c r="O91" i="9" s="1"/>
  <c r="O175" i="9" s="1"/>
  <c r="O25" i="9" s="1"/>
  <c r="M380" i="9"/>
  <c r="M382" i="9" s="1"/>
  <c r="M383" i="9" s="1"/>
  <c r="M467" i="9" s="1"/>
  <c r="M25" i="9" s="1"/>
  <c r="H382" i="9"/>
  <c r="H383" i="9" s="1"/>
  <c r="H467" i="9" s="1"/>
  <c r="H25" i="9" s="1"/>
  <c r="AE382" i="9"/>
  <c r="AE383" i="9" s="1"/>
  <c r="AE467" i="9" s="1"/>
  <c r="AD382" i="9"/>
  <c r="AD383" i="9" s="1"/>
  <c r="AD467" i="9" s="1"/>
  <c r="AD25" i="9" s="1"/>
  <c r="C381" i="9"/>
  <c r="T27" i="9"/>
  <c r="AB25" i="9"/>
  <c r="AE89" i="9"/>
  <c r="P25" i="9"/>
  <c r="AC321" i="9"/>
  <c r="AC27" i="9" s="1"/>
  <c r="Y88" i="9"/>
  <c r="Y90" i="9" s="1"/>
  <c r="Y91" i="9" s="1"/>
  <c r="Y175" i="9" s="1"/>
  <c r="Y25" i="9" s="1"/>
  <c r="N90" i="9"/>
  <c r="N91" i="9" s="1"/>
  <c r="N175" i="9" s="1"/>
  <c r="AF25" i="9"/>
  <c r="R88" i="9"/>
  <c r="R90" i="9" s="1"/>
  <c r="R91" i="9" s="1"/>
  <c r="R175" i="9" s="1"/>
  <c r="R25" i="9" s="1"/>
  <c r="D235" i="9"/>
  <c r="D236" i="9" s="1"/>
  <c r="D320" i="9" s="1"/>
  <c r="D25" i="9" s="1"/>
  <c r="AC320" i="9"/>
  <c r="AC25" i="9" s="1"/>
  <c r="AE88" i="9"/>
  <c r="AB260" i="9"/>
  <c r="AB261" i="9" s="1"/>
  <c r="AB321" i="9" s="1"/>
  <c r="N25" i="9" l="1"/>
  <c r="B27" i="9"/>
  <c r="C382" i="9"/>
  <c r="C383" i="9" s="1"/>
  <c r="C467" i="9" s="1"/>
  <c r="C25" i="9" s="1"/>
  <c r="AB27" i="9"/>
  <c r="AE90" i="9"/>
  <c r="AE91" i="9" s="1"/>
  <c r="AE175" i="9" s="1"/>
  <c r="AE2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Lance Jones</author>
  </authors>
  <commentList>
    <comment ref="E1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Enter volume per foot of depth.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<sst xmlns="http://schemas.openxmlformats.org/spreadsheetml/2006/main" count="1033" uniqueCount="675">
  <si>
    <t>pH</t>
  </si>
  <si>
    <t>Comments:</t>
  </si>
  <si>
    <t>Date</t>
  </si>
  <si>
    <t xml:space="preserve">I certify that the information in this report is true and accurate to the best of my knowledge.  I acknowledge that any </t>
  </si>
  <si>
    <t>knowingly false or misleading information may be punishable under 18 USC 1001 and other applicable laws.</t>
  </si>
  <si>
    <t>Clearwell</t>
  </si>
  <si>
    <t>Residual</t>
  </si>
  <si>
    <t>PUBLIC WATER SYSTEM - BACTERIOLOGICAL MONITORING RECORD</t>
  </si>
  <si>
    <t>SAMPLE SITE #</t>
  </si>
  <si>
    <t>LAB RESULTS</t>
  </si>
  <si>
    <t>Put any notes or comments on reverse side; make a copy for your records &amp; return to address on reverse side.</t>
  </si>
  <si>
    <t>25-1000</t>
  </si>
  <si>
    <t>1001-2500</t>
  </si>
  <si>
    <t>2501-3300</t>
  </si>
  <si>
    <t>3301-4100</t>
  </si>
  <si>
    <t>4101-4900</t>
  </si>
  <si>
    <t>4901-5800</t>
  </si>
  <si>
    <t>5801-6700</t>
  </si>
  <si>
    <t>6701-7600</t>
  </si>
  <si>
    <t>7601-8500</t>
  </si>
  <si>
    <t>8501-12,900</t>
  </si>
  <si>
    <t>12,901-17,200</t>
  </si>
  <si>
    <t>17,201-21,500</t>
  </si>
  <si>
    <t>21,501-25,000</t>
  </si>
  <si>
    <t>25,001-33,000</t>
  </si>
  <si>
    <t>33,001-41,000</t>
  </si>
  <si>
    <t>41,001-50,000</t>
  </si>
  <si>
    <t>50,001-59,000</t>
  </si>
  <si>
    <t>59,001-70,000</t>
  </si>
  <si>
    <t>70,001-83,000</t>
  </si>
  <si>
    <t>83,001-96,000</t>
  </si>
  <si>
    <t>96,001-130,000</t>
  </si>
  <si>
    <t>MICROBIOLOGICAL RESULTS</t>
  </si>
  <si>
    <t>RESAMPLING INSTRUCTIONS:</t>
  </si>
  <si>
    <t>RETURN THIS FORM BY THE 10TH OF THE FOLLOWING MONTH TO:</t>
  </si>
  <si>
    <t xml:space="preserve">RESAMPLE CONTAINERS </t>
  </si>
  <si>
    <r>
      <t xml:space="preserve">         (finished water). -- </t>
    </r>
    <r>
      <rPr>
        <b/>
        <sz val="10"/>
        <rFont val="Arial"/>
        <family val="2"/>
      </rPr>
      <t>Unsafe sample.</t>
    </r>
  </si>
  <si>
    <r>
      <t xml:space="preserve">  </t>
    </r>
    <r>
      <rPr>
        <b/>
        <sz val="10"/>
        <rFont val="Arial"/>
        <family val="2"/>
      </rPr>
      <t xml:space="preserve">INVALID: </t>
    </r>
  </si>
  <si>
    <t xml:space="preserve">Too old, form incomplete or post dated, insufficient amount  </t>
  </si>
  <si>
    <t>or leaked, lab accident, or any other condition which prevents</t>
  </si>
  <si>
    <t xml:space="preserve">All resamples are to be collected on the same day and within 24 hours of the </t>
  </si>
  <si>
    <t>receipt of the sample results.</t>
  </si>
  <si>
    <t>- No resampling necessary.</t>
  </si>
  <si>
    <r>
      <t>INVALID</t>
    </r>
    <r>
      <rPr>
        <sz val="10"/>
        <rFont val="Arial"/>
      </rPr>
      <t xml:space="preserve">: </t>
    </r>
  </si>
  <si>
    <t>Population</t>
  </si>
  <si>
    <t>Min. # / Month</t>
  </si>
  <si>
    <t>NOTE:</t>
  </si>
  <si>
    <t xml:space="preserve">An overnight courier system for bacteriological samples is available to public water systems through  </t>
  </si>
  <si>
    <t xml:space="preserve">the county health unit. The service is free of charge for those water system who have paid the yearly  </t>
  </si>
  <si>
    <t xml:space="preserve">fee assessment.  Contact the health unit in the county for pickup time.  Obtain a receipt form the   </t>
  </si>
  <si>
    <t>health unit when the bottles are delivered.</t>
  </si>
  <si>
    <t>If using the mail, we recommend you ensure the bottles will be received the next day.  Always obtain</t>
  </si>
  <si>
    <t xml:space="preserve">a receipt from the postmaster. </t>
  </si>
  <si>
    <r>
      <t>Note:  Maximum Residual Disinfectant Levels (MRDL)</t>
    </r>
    <r>
      <rPr>
        <sz val="10"/>
        <rFont val="Arial"/>
        <family val="2"/>
      </rPr>
      <t>:  Chlorine &amp; Chloramines  -- 4.0 ppm (as Cl2)</t>
    </r>
  </si>
  <si>
    <t>LITTLE ROCK, AR  72205</t>
  </si>
  <si>
    <t>Arkansas Department of Health / Engineering Section</t>
  </si>
  <si>
    <t>ENGINEERING SECTION, SLOT H37</t>
  </si>
  <si>
    <t>ARKANSAS DEPARTMENT OF HEALTH</t>
  </si>
  <si>
    <t>4815 W MARKHAM ST</t>
  </si>
  <si>
    <t>PWS ID #</t>
  </si>
  <si>
    <t>MONTH</t>
  </si>
  <si>
    <t>YEAR</t>
  </si>
  <si>
    <t>COUNTY</t>
  </si>
  <si>
    <t xml:space="preserve">Date </t>
  </si>
  <si>
    <t>Signature</t>
  </si>
  <si>
    <r>
      <t xml:space="preserve">Printed Name </t>
    </r>
    <r>
      <rPr>
        <sz val="10"/>
        <rFont val="Arial"/>
        <family val="2"/>
      </rPr>
      <t xml:space="preserve"> </t>
    </r>
  </si>
  <si>
    <r>
      <t>Section immediately for instructions</t>
    </r>
    <r>
      <rPr>
        <sz val="10"/>
        <rFont val="Arial"/>
        <family val="2"/>
      </rPr>
      <t xml:space="preserve">. </t>
    </r>
  </si>
  <si>
    <t xml:space="preserve">Operator Comments: </t>
  </si>
  <si>
    <t>ID #</t>
  </si>
  <si>
    <t>PLANT NAME</t>
  </si>
  <si>
    <t>C</t>
  </si>
  <si>
    <t>F</t>
  </si>
  <si>
    <t>Giardia</t>
  </si>
  <si>
    <t xml:space="preserve">CL2 </t>
  </si>
  <si>
    <t>Temperature &lt;= 0.5 C</t>
  </si>
  <si>
    <t>Temperature = 5 C</t>
  </si>
  <si>
    <t>Temperature = 10 C</t>
  </si>
  <si>
    <t>Temperature = 15 C</t>
  </si>
  <si>
    <t>Temperature = 20 C</t>
  </si>
  <si>
    <t>Temperature = 25 C</t>
  </si>
  <si>
    <t>CT table</t>
  </si>
  <si>
    <t>mg/l</t>
  </si>
  <si>
    <t>pH &lt;=6   Table #1</t>
  </si>
  <si>
    <t>pH =6.5   Table #2</t>
  </si>
  <si>
    <t>pH =7   Table #3</t>
  </si>
  <si>
    <t>pH =7.5   Table #4</t>
  </si>
  <si>
    <t>pH =8   Table #5</t>
  </si>
  <si>
    <t>pH =8.5   Table #6</t>
  </si>
  <si>
    <t>pH =9   Table #7</t>
  </si>
  <si>
    <t>pH &lt;=6   Table #8</t>
  </si>
  <si>
    <t>pH =6.5   Table #9</t>
  </si>
  <si>
    <t>pH =7   Table #10</t>
  </si>
  <si>
    <t>pH =7.5   Table #11</t>
  </si>
  <si>
    <t>pH =8   Table #12</t>
  </si>
  <si>
    <t>pH =8.5   Table #13</t>
  </si>
  <si>
    <t>pH =9   Table #14</t>
  </si>
  <si>
    <t>pH &lt;=6   Table #15</t>
  </si>
  <si>
    <t>pH =6.5   Table #16</t>
  </si>
  <si>
    <t>pH =7   Table #17</t>
  </si>
  <si>
    <t>pH =7.5   Table #18</t>
  </si>
  <si>
    <t>pH =8   Table #19</t>
  </si>
  <si>
    <t>pH =8.5   Table #20</t>
  </si>
  <si>
    <t>pH =9   Table #21</t>
  </si>
  <si>
    <t>pH &lt;=6   Table #22</t>
  </si>
  <si>
    <t>pH =6.5   Table #23</t>
  </si>
  <si>
    <t>pH =7   Table #24</t>
  </si>
  <si>
    <t>pH =7.5   Table #25</t>
  </si>
  <si>
    <t>pH =8   Table #26</t>
  </si>
  <si>
    <t>pH =8.5   Table #27</t>
  </si>
  <si>
    <t>pH =9   Table #28</t>
  </si>
  <si>
    <t>pH &lt;=6   Table #29</t>
  </si>
  <si>
    <t>pH =6.5   Table #30</t>
  </si>
  <si>
    <t>pH =7   Table #31</t>
  </si>
  <si>
    <t>pH =7.5   Table #32</t>
  </si>
  <si>
    <t>pH =8   Table #33</t>
  </si>
  <si>
    <t>pH =8.5   Table #34</t>
  </si>
  <si>
    <t>pH =9   Table #35</t>
  </si>
  <si>
    <t>pH &lt;=6   Table #36</t>
  </si>
  <si>
    <t>pH =6.5   Table #37</t>
  </si>
  <si>
    <t>pH =7   Table #38</t>
  </si>
  <si>
    <t>pH =7.5   Table #39</t>
  </si>
  <si>
    <t>pH =8   Table #40</t>
  </si>
  <si>
    <t>pH =8.5   Table #41</t>
  </si>
  <si>
    <t>pH =9   Table #42</t>
  </si>
  <si>
    <t>Free Cl2</t>
  </si>
  <si>
    <t>logs</t>
  </si>
  <si>
    <t>Row</t>
  </si>
  <si>
    <t>Column</t>
  </si>
  <si>
    <t>1-1-1</t>
  </si>
  <si>
    <t>1-1-2</t>
  </si>
  <si>
    <t>1-1-3</t>
  </si>
  <si>
    <t>1-1-4</t>
  </si>
  <si>
    <t>1-1-5</t>
  </si>
  <si>
    <t>1-1-6</t>
  </si>
  <si>
    <t>1-2-1</t>
  </si>
  <si>
    <t>1-2-2</t>
  </si>
  <si>
    <t>1-2-3</t>
  </si>
  <si>
    <t>1-2-4</t>
  </si>
  <si>
    <t>1-2-5</t>
  </si>
  <si>
    <t>1-2-6</t>
  </si>
  <si>
    <t>1-3-1</t>
  </si>
  <si>
    <t>1-3-2</t>
  </si>
  <si>
    <t>1-3-3</t>
  </si>
  <si>
    <t>1-3-4</t>
  </si>
  <si>
    <t>1-3-5</t>
  </si>
  <si>
    <t>1-3-6</t>
  </si>
  <si>
    <t>1-4-1</t>
  </si>
  <si>
    <t>1-4-2</t>
  </si>
  <si>
    <t>1-4-3</t>
  </si>
  <si>
    <t>1-4-4</t>
  </si>
  <si>
    <t>1-4-5</t>
  </si>
  <si>
    <t>1-4-6</t>
  </si>
  <si>
    <t>1-5-1</t>
  </si>
  <si>
    <t>1-5-2</t>
  </si>
  <si>
    <t>1-5-3</t>
  </si>
  <si>
    <t>1-5-4</t>
  </si>
  <si>
    <t>1-5-5</t>
  </si>
  <si>
    <t>1-5-6</t>
  </si>
  <si>
    <t>1-6-1</t>
  </si>
  <si>
    <t>1-6-2</t>
  </si>
  <si>
    <t>1-6-3</t>
  </si>
  <si>
    <t>1-6-4</t>
  </si>
  <si>
    <t>1-6-5</t>
  </si>
  <si>
    <t>1-6-6</t>
  </si>
  <si>
    <t>1-7-1</t>
  </si>
  <si>
    <t>1-7-2</t>
  </si>
  <si>
    <t>1-7-3</t>
  </si>
  <si>
    <t>1-7-4</t>
  </si>
  <si>
    <t>1-7-5</t>
  </si>
  <si>
    <t>1-7-6</t>
  </si>
  <si>
    <t>2-1-1</t>
  </si>
  <si>
    <t>2-1-2</t>
  </si>
  <si>
    <t>2-1-3</t>
  </si>
  <si>
    <t>2-1-4</t>
  </si>
  <si>
    <t>2-1-5</t>
  </si>
  <si>
    <t>2-1-6</t>
  </si>
  <si>
    <t>2-2-1</t>
  </si>
  <si>
    <t>2-2-2</t>
  </si>
  <si>
    <t>2-2-3</t>
  </si>
  <si>
    <t>2-2-4</t>
  </si>
  <si>
    <t>2-2-5</t>
  </si>
  <si>
    <t>2-2-6</t>
  </si>
  <si>
    <t>2-3-1</t>
  </si>
  <si>
    <t>2-3-2</t>
  </si>
  <si>
    <t>2-3-3</t>
  </si>
  <si>
    <t>2-3-4</t>
  </si>
  <si>
    <t>2-3-5</t>
  </si>
  <si>
    <t>2-3-6</t>
  </si>
  <si>
    <t>2-4-1</t>
  </si>
  <si>
    <t>2-4-2</t>
  </si>
  <si>
    <t>2-4-3</t>
  </si>
  <si>
    <t>2-4-4</t>
  </si>
  <si>
    <t>2-4-5</t>
  </si>
  <si>
    <t>2-4-6</t>
  </si>
  <si>
    <t>2-5-1</t>
  </si>
  <si>
    <t>2-5-2</t>
  </si>
  <si>
    <t>2-5-3</t>
  </si>
  <si>
    <t>2-5-4</t>
  </si>
  <si>
    <t>2-5-5</t>
  </si>
  <si>
    <t>2-5-6</t>
  </si>
  <si>
    <t>2-6-1</t>
  </si>
  <si>
    <t>2-6-2</t>
  </si>
  <si>
    <t>2-6-3</t>
  </si>
  <si>
    <t>2-6-4</t>
  </si>
  <si>
    <t>2-6-5</t>
  </si>
  <si>
    <t>2-6-6</t>
  </si>
  <si>
    <t>2-7-1</t>
  </si>
  <si>
    <t>2-7-2</t>
  </si>
  <si>
    <t>2-7-3</t>
  </si>
  <si>
    <t>2-7-4</t>
  </si>
  <si>
    <t>2-7-5</t>
  </si>
  <si>
    <t>2-7-6</t>
  </si>
  <si>
    <t>3-1-1</t>
  </si>
  <si>
    <t>3-1-2</t>
  </si>
  <si>
    <t>3-1-3</t>
  </si>
  <si>
    <t>3-1-4</t>
  </si>
  <si>
    <t>3-1-5</t>
  </si>
  <si>
    <t>3-1-6</t>
  </si>
  <si>
    <t>3-2-1</t>
  </si>
  <si>
    <t>3-2-2</t>
  </si>
  <si>
    <t>3-2-3</t>
  </si>
  <si>
    <t>3-2-4</t>
  </si>
  <si>
    <t>3-2-5</t>
  </si>
  <si>
    <t>3-2-6</t>
  </si>
  <si>
    <t>3-3-1</t>
  </si>
  <si>
    <t>3-3-2</t>
  </si>
  <si>
    <t>3-3-3</t>
  </si>
  <si>
    <t>3-3-4</t>
  </si>
  <si>
    <t>3-3-5</t>
  </si>
  <si>
    <t>3-3-6</t>
  </si>
  <si>
    <t>3-4-1</t>
  </si>
  <si>
    <t>3-4-2</t>
  </si>
  <si>
    <t>3-4-3</t>
  </si>
  <si>
    <t>3-4-4</t>
  </si>
  <si>
    <t>3-4-5</t>
  </si>
  <si>
    <t>3-4-6</t>
  </si>
  <si>
    <t>3-5-1</t>
  </si>
  <si>
    <t>3-5-2</t>
  </si>
  <si>
    <t>3-5-3</t>
  </si>
  <si>
    <t>3-5-4</t>
  </si>
  <si>
    <t>3-5-5</t>
  </si>
  <si>
    <t>3-5-6</t>
  </si>
  <si>
    <t>3-6-1</t>
  </si>
  <si>
    <t>3-6-2</t>
  </si>
  <si>
    <t>3-6-3</t>
  </si>
  <si>
    <t>3-6-4</t>
  </si>
  <si>
    <t>3-6-5</t>
  </si>
  <si>
    <t>3-6-6</t>
  </si>
  <si>
    <t>3-7-1</t>
  </si>
  <si>
    <t>3-7-2</t>
  </si>
  <si>
    <t>3-7-3</t>
  </si>
  <si>
    <t>3-7-4</t>
  </si>
  <si>
    <t>3-7-5</t>
  </si>
  <si>
    <t>3-7-6</t>
  </si>
  <si>
    <t>4-1-1</t>
  </si>
  <si>
    <t>4-1-2</t>
  </si>
  <si>
    <t>4-1-3</t>
  </si>
  <si>
    <t>4-1-4</t>
  </si>
  <si>
    <t>4-1-5</t>
  </si>
  <si>
    <t>4-1-6</t>
  </si>
  <si>
    <t>4-2-1</t>
  </si>
  <si>
    <t>4-2-2</t>
  </si>
  <si>
    <t>4-2-3</t>
  </si>
  <si>
    <t>4-2-4</t>
  </si>
  <si>
    <t>4-2-5</t>
  </si>
  <si>
    <t>4-2-6</t>
  </si>
  <si>
    <t>4-3-1</t>
  </si>
  <si>
    <t>4-3-2</t>
  </si>
  <si>
    <t>4-3-3</t>
  </si>
  <si>
    <t>4-3-4</t>
  </si>
  <si>
    <t>4-3-5</t>
  </si>
  <si>
    <t>4-3-6</t>
  </si>
  <si>
    <t>4-4-1</t>
  </si>
  <si>
    <t>4-4-2</t>
  </si>
  <si>
    <t>4-4-3</t>
  </si>
  <si>
    <t>4-4-4</t>
  </si>
  <si>
    <t>4-4-5</t>
  </si>
  <si>
    <t>4-4-6</t>
  </si>
  <si>
    <t>4-5-1</t>
  </si>
  <si>
    <t>4-5-2</t>
  </si>
  <si>
    <t>4-5-3</t>
  </si>
  <si>
    <t>4-5-4</t>
  </si>
  <si>
    <t>4-5-5</t>
  </si>
  <si>
    <t>4-5-6</t>
  </si>
  <si>
    <t>4-6-1</t>
  </si>
  <si>
    <t>4-6-2</t>
  </si>
  <si>
    <t>4-6-3</t>
  </si>
  <si>
    <t>4-6-4</t>
  </si>
  <si>
    <t>4-6-5</t>
  </si>
  <si>
    <t>4-6-6</t>
  </si>
  <si>
    <t>4-7-1</t>
  </si>
  <si>
    <t>4-7-2</t>
  </si>
  <si>
    <t>4-7-3</t>
  </si>
  <si>
    <t>4-7-4</t>
  </si>
  <si>
    <t>4-7-5</t>
  </si>
  <si>
    <t>4-7-6</t>
  </si>
  <si>
    <t>5-1-1</t>
  </si>
  <si>
    <t>5-1-2</t>
  </si>
  <si>
    <t>5-1-3</t>
  </si>
  <si>
    <t>5-1-4</t>
  </si>
  <si>
    <t>5-1-5</t>
  </si>
  <si>
    <t>5-1-6</t>
  </si>
  <si>
    <t>5-2-1</t>
  </si>
  <si>
    <t>5-2-2</t>
  </si>
  <si>
    <t>5-2-3</t>
  </si>
  <si>
    <t>5-2-4</t>
  </si>
  <si>
    <t>5-2-5</t>
  </si>
  <si>
    <t>5-2-6</t>
  </si>
  <si>
    <t>5-3-1</t>
  </si>
  <si>
    <t>5-3-2</t>
  </si>
  <si>
    <t>5-3-3</t>
  </si>
  <si>
    <t>5-3-4</t>
  </si>
  <si>
    <t>5-3-5</t>
  </si>
  <si>
    <t>5-3-6</t>
  </si>
  <si>
    <t>5-4-1</t>
  </si>
  <si>
    <t>5-4-2</t>
  </si>
  <si>
    <t>5-4-3</t>
  </si>
  <si>
    <t>5-4-4</t>
  </si>
  <si>
    <t>5-4-5</t>
  </si>
  <si>
    <t>5-4-6</t>
  </si>
  <si>
    <t>5-5-1</t>
  </si>
  <si>
    <t>5-5-2</t>
  </si>
  <si>
    <t>5-5-3</t>
  </si>
  <si>
    <t>5-5-4</t>
  </si>
  <si>
    <t>5-5-5</t>
  </si>
  <si>
    <t>5-5-6</t>
  </si>
  <si>
    <t>5-6-1</t>
  </si>
  <si>
    <t>5-6-2</t>
  </si>
  <si>
    <t>5-6-3</t>
  </si>
  <si>
    <t>5-6-4</t>
  </si>
  <si>
    <t>5-6-5</t>
  </si>
  <si>
    <t>5-6-6</t>
  </si>
  <si>
    <t>5-7-1</t>
  </si>
  <si>
    <t>5-7-2</t>
  </si>
  <si>
    <t>5-7-3</t>
  </si>
  <si>
    <t>5-7-4</t>
  </si>
  <si>
    <t>5-7-5</t>
  </si>
  <si>
    <t>5-7-6</t>
  </si>
  <si>
    <t>6-1-1</t>
  </si>
  <si>
    <t>6-1-2</t>
  </si>
  <si>
    <t>6-1-3</t>
  </si>
  <si>
    <t>6-1-4</t>
  </si>
  <si>
    <t>6-1-5</t>
  </si>
  <si>
    <t>6-1-6</t>
  </si>
  <si>
    <t>6-2-1</t>
  </si>
  <si>
    <t>6-2-2</t>
  </si>
  <si>
    <t>6-2-3</t>
  </si>
  <si>
    <t>6-2-4</t>
  </si>
  <si>
    <t>6-2-5</t>
  </si>
  <si>
    <t>6-2-6</t>
  </si>
  <si>
    <t>6-3-1</t>
  </si>
  <si>
    <t>6-3-2</t>
  </si>
  <si>
    <t>6-3-3</t>
  </si>
  <si>
    <t>6-3-4</t>
  </si>
  <si>
    <t>6-3-5</t>
  </si>
  <si>
    <t>6-3-6</t>
  </si>
  <si>
    <t>6-4-1</t>
  </si>
  <si>
    <t>6-4-2</t>
  </si>
  <si>
    <t>6-4-3</t>
  </si>
  <si>
    <t>6-4-4</t>
  </si>
  <si>
    <t>6-4-5</t>
  </si>
  <si>
    <t>6-4-6</t>
  </si>
  <si>
    <t>6-5-1</t>
  </si>
  <si>
    <t>6-5-2</t>
  </si>
  <si>
    <t>6-5-3</t>
  </si>
  <si>
    <t>6-5-4</t>
  </si>
  <si>
    <t>6-5-5</t>
  </si>
  <si>
    <t>6-5-6</t>
  </si>
  <si>
    <t>6-6-1</t>
  </si>
  <si>
    <t>6-6-2</t>
  </si>
  <si>
    <t>6-6-3</t>
  </si>
  <si>
    <t>6-6-4</t>
  </si>
  <si>
    <t>6-6-5</t>
  </si>
  <si>
    <t>6-6-6</t>
  </si>
  <si>
    <t>6-7-1</t>
  </si>
  <si>
    <t>6-7-2</t>
  </si>
  <si>
    <t>6-7-3</t>
  </si>
  <si>
    <t>6-7-4</t>
  </si>
  <si>
    <t>6-7-5</t>
  </si>
  <si>
    <t>6-7-6</t>
  </si>
  <si>
    <t>Temp</t>
  </si>
  <si>
    <t>Table</t>
  </si>
  <si>
    <t>Category</t>
  </si>
  <si>
    <t>Inactvation</t>
  </si>
  <si>
    <t>.5-log</t>
  </si>
  <si>
    <t>1-log</t>
  </si>
  <si>
    <t>1.5-log</t>
  </si>
  <si>
    <t>2-log</t>
  </si>
  <si>
    <t>2.5-log</t>
  </si>
  <si>
    <t>3-log</t>
  </si>
  <si>
    <t>0-log</t>
  </si>
  <si>
    <t>Virus CT Table for Free Cl2</t>
  </si>
  <si>
    <t>Virus log Category</t>
  </si>
  <si>
    <t>1-1</t>
  </si>
  <si>
    <t>1-2</t>
  </si>
  <si>
    <t>1-3</t>
  </si>
  <si>
    <t>2-1</t>
  </si>
  <si>
    <t>2-2</t>
  </si>
  <si>
    <t>2-3</t>
  </si>
  <si>
    <t>Temp C</t>
  </si>
  <si>
    <t>4-log</t>
  </si>
  <si>
    <t>pH 6-9</t>
  </si>
  <si>
    <t>pH 10</t>
  </si>
  <si>
    <t>Giardia CT Table for Chlorine Dioxide</t>
  </si>
  <si>
    <t>Giardia log Category</t>
  </si>
  <si>
    <t>0.5-log</t>
  </si>
  <si>
    <t>Virus CT Table for Chlorine Dioxide</t>
  </si>
  <si>
    <t>Giardia CT Table for Ozone</t>
  </si>
  <si>
    <t>Virus CT Table for Ozone</t>
  </si>
  <si>
    <t>Giardia CT Table for Chloramine</t>
  </si>
  <si>
    <t>Virus CT Table for Chloramine</t>
  </si>
  <si>
    <t>Day</t>
  </si>
  <si>
    <t>Segment Name</t>
  </si>
  <si>
    <t>Volume</t>
  </si>
  <si>
    <t xml:space="preserve">Baffle </t>
  </si>
  <si>
    <t>Associated</t>
  </si>
  <si>
    <t>Factor</t>
  </si>
  <si>
    <t>Flow Rate</t>
  </si>
  <si>
    <t>gal/ft</t>
  </si>
  <si>
    <t>OR enter time</t>
  </si>
  <si>
    <t>min/ft</t>
  </si>
  <si>
    <t>min</t>
  </si>
  <si>
    <t>gal</t>
  </si>
  <si>
    <t>SYSTEM NAME</t>
  </si>
  <si>
    <t>LOG Inactivation Required</t>
  </si>
  <si>
    <t>Plant</t>
  </si>
  <si>
    <t>High Service</t>
  </si>
  <si>
    <t>Both</t>
  </si>
  <si>
    <t>-log Giardia</t>
  </si>
  <si>
    <t>-log Virus</t>
  </si>
  <si>
    <t>Disinfectant used</t>
  </si>
  <si>
    <t>Cl2 (free)</t>
  </si>
  <si>
    <t>Chlorine Dioxide</t>
  </si>
  <si>
    <t>Ozone</t>
  </si>
  <si>
    <t>Chloramine</t>
  </si>
  <si>
    <t>PWS#</t>
  </si>
  <si>
    <t>FIXED</t>
  </si>
  <si>
    <t>Log-G required</t>
  </si>
  <si>
    <t>Log-V required</t>
  </si>
  <si>
    <t>ALL SEGMENTS</t>
  </si>
  <si>
    <t>SEGMENT 1</t>
  </si>
  <si>
    <t>Log-G category 1</t>
  </si>
  <si>
    <t>Log-G category 2</t>
  </si>
  <si>
    <t>Log-V category 1</t>
  </si>
  <si>
    <t>Log-V category 2</t>
  </si>
  <si>
    <t>Temperature (oC)</t>
  </si>
  <si>
    <t>Cl2 catergory 1 S1</t>
  </si>
  <si>
    <t>Cl2 catergory 2 S1</t>
  </si>
  <si>
    <t>Cl2a S1</t>
  </si>
  <si>
    <t>Cl2b S1</t>
  </si>
  <si>
    <t>pH Category 1 S1</t>
  </si>
  <si>
    <t>pH Category 2 S1</t>
  </si>
  <si>
    <t>CT1a</t>
  </si>
  <si>
    <t>CT1b</t>
  </si>
  <si>
    <t>CT1c</t>
  </si>
  <si>
    <t>CT1d</t>
  </si>
  <si>
    <t>CT2a</t>
  </si>
  <si>
    <t>CT2b</t>
  </si>
  <si>
    <t>CT2c</t>
  </si>
  <si>
    <t>CT2d</t>
  </si>
  <si>
    <t>CT3a</t>
  </si>
  <si>
    <t>CT3b</t>
  </si>
  <si>
    <t>CT3c</t>
  </si>
  <si>
    <t>CT3d</t>
  </si>
  <si>
    <t>CT4a</t>
  </si>
  <si>
    <t>CT4b</t>
  </si>
  <si>
    <t>CT4c</t>
  </si>
  <si>
    <t>CT4d</t>
  </si>
  <si>
    <t>pH CT1-2a</t>
  </si>
  <si>
    <t>pH CT1-2b</t>
  </si>
  <si>
    <t>pH CT1-2c</t>
  </si>
  <si>
    <t>pH CT1-2d</t>
  </si>
  <si>
    <t>pH CT3-4a</t>
  </si>
  <si>
    <t>pH CT3-4b</t>
  </si>
  <si>
    <t>pH CT3-4c</t>
  </si>
  <si>
    <t>pH CT3-4d</t>
  </si>
  <si>
    <t>log CT1-2,a-b</t>
  </si>
  <si>
    <t>log CT3-4,c-d</t>
  </si>
  <si>
    <t>log CT1-2,c-d</t>
  </si>
  <si>
    <t>Temp CTc-d</t>
  </si>
  <si>
    <t>Temp CTa-b</t>
  </si>
  <si>
    <t>S1 - Cl2 -Giardia</t>
  </si>
  <si>
    <t>Associated Flow (gpm)</t>
  </si>
  <si>
    <t>T10</t>
  </si>
  <si>
    <t>CT achieved</t>
  </si>
  <si>
    <t>% Compliance Giardia S1</t>
  </si>
  <si>
    <t>S1 - Cl2 -Virus</t>
  </si>
  <si>
    <t>log CTa-b</t>
  </si>
  <si>
    <t>log CTc-d</t>
  </si>
  <si>
    <t>CT Virus required</t>
  </si>
  <si>
    <t>CT Giardia required</t>
  </si>
  <si>
    <t>Plant Flow gpm</t>
  </si>
  <si>
    <t>High Service flow gpm</t>
  </si>
  <si>
    <t>Clearwell Depth</t>
  </si>
  <si>
    <t>% Compliance Virus S1</t>
  </si>
  <si>
    <t>SEGMENT 2</t>
  </si>
  <si>
    <t>S2 - Cl2 -Giardia</t>
  </si>
  <si>
    <t>S2 - Cl2 -Virus</t>
  </si>
  <si>
    <t>pH Category 1 S2</t>
  </si>
  <si>
    <t>pH Category 2 S2</t>
  </si>
  <si>
    <t>V pH Category 1 S2</t>
  </si>
  <si>
    <t>V pH Category 2 S2</t>
  </si>
  <si>
    <t>Cl2 catergory 1 S2</t>
  </si>
  <si>
    <t>Cl2 catergory 2 S2</t>
  </si>
  <si>
    <t>Cl2a S2</t>
  </si>
  <si>
    <t>Cl2b S2</t>
  </si>
  <si>
    <t>% Compliance Virus S2</t>
  </si>
  <si>
    <t>% Compliance Giardia S2</t>
  </si>
  <si>
    <t>S1 - ClO -Giardia</t>
  </si>
  <si>
    <t>S1 - O3 -Giardia</t>
  </si>
  <si>
    <t>S1 - Chloramine -Giardia</t>
  </si>
  <si>
    <t>S1 - ClO -Virus</t>
  </si>
  <si>
    <t>S1 - O3 -Virus</t>
  </si>
  <si>
    <t>S1 - Chloramine -Virus</t>
  </si>
  <si>
    <t>CTa</t>
  </si>
  <si>
    <t>CTb</t>
  </si>
  <si>
    <t>CTc</t>
  </si>
  <si>
    <t>CTd</t>
  </si>
  <si>
    <t>log CTd-c</t>
  </si>
  <si>
    <t>Log-G %</t>
  </si>
  <si>
    <t>Log-V %</t>
  </si>
  <si>
    <t xml:space="preserve"> V pH Category 1 S1</t>
  </si>
  <si>
    <t>V =pH Category 2 S1</t>
  </si>
  <si>
    <t>V pH % S1</t>
  </si>
  <si>
    <t>Temperature Category A1</t>
  </si>
  <si>
    <t>Temperature Category A2</t>
  </si>
  <si>
    <t>Temperature Category B1</t>
  </si>
  <si>
    <t>Temperature Category B2</t>
  </si>
  <si>
    <t>V pH % S2</t>
  </si>
  <si>
    <t>S2 - ClO -Giardia</t>
  </si>
  <si>
    <t>S2 - ClO -Virus</t>
  </si>
  <si>
    <t>S2 - O3 -Giardia</t>
  </si>
  <si>
    <t>S2 - O3 -Virus</t>
  </si>
  <si>
    <t>S2 - Chloramine -Giardia</t>
  </si>
  <si>
    <t>S2 - Chloramine -Virus</t>
  </si>
  <si>
    <t>SEGMENT 3</t>
  </si>
  <si>
    <t>S3 - Cl2 -Giardia</t>
  </si>
  <si>
    <t>pH Category 1 S3</t>
  </si>
  <si>
    <t>pH Category 2 S3</t>
  </si>
  <si>
    <t>Cl2 catergory 1 S3</t>
  </si>
  <si>
    <t>Cl2 catergory 2 S3</t>
  </si>
  <si>
    <t>Cl2a S3</t>
  </si>
  <si>
    <t>Cl2b S3</t>
  </si>
  <si>
    <t>% Compliance Giardia S3</t>
  </si>
  <si>
    <t>S3 - Cl2 -Virus</t>
  </si>
  <si>
    <t>V pH Category 1 S3</t>
  </si>
  <si>
    <t>V pH Category 2 S3</t>
  </si>
  <si>
    <t>V pH % S3</t>
  </si>
  <si>
    <t>% Compliance Virus S3</t>
  </si>
  <si>
    <t>S3 - ClO -Giardia</t>
  </si>
  <si>
    <t>S3 - ClO -Virus</t>
  </si>
  <si>
    <t>S3 - O3 -Giardia</t>
  </si>
  <si>
    <t>S3 - O3 -Virus</t>
  </si>
  <si>
    <t>S3 - Chloramine -Giardia</t>
  </si>
  <si>
    <t>Total Giardia CT %</t>
  </si>
  <si>
    <t>Compliance ?</t>
  </si>
  <si>
    <t>Total Virus CT %</t>
  </si>
  <si>
    <t>S1 % Compliance Giardia</t>
  </si>
  <si>
    <t>S1 % Compliance Virus</t>
  </si>
  <si>
    <t>S3 % Compliance Giardia</t>
  </si>
  <si>
    <t>S3 % Compliance Virus</t>
  </si>
  <si>
    <t>S3 - Chloramine -Virus</t>
  </si>
  <si>
    <t>S2 % Compliance Giardia</t>
  </si>
  <si>
    <t>S2 % Compliance Virus</t>
  </si>
  <si>
    <t>Overall Compliance ?</t>
  </si>
  <si>
    <t>Temp A% Below</t>
  </si>
  <si>
    <t>Temp B% Below</t>
  </si>
  <si>
    <t>CL2a %</t>
  </si>
  <si>
    <t>CL2b %</t>
  </si>
  <si>
    <t>pH % Below S1</t>
  </si>
  <si>
    <t>CL2 % Below S1</t>
  </si>
  <si>
    <t>Cl2 % Below S3</t>
  </si>
  <si>
    <t>pH % Below S3</t>
  </si>
  <si>
    <t>pH % Below S2</t>
  </si>
  <si>
    <t>Cl2 %  Below S2</t>
  </si>
  <si>
    <t>LogGr</t>
  </si>
  <si>
    <t>LogVr</t>
  </si>
  <si>
    <t>LogGcat1</t>
  </si>
  <si>
    <t>LogGcat2</t>
  </si>
  <si>
    <t>LogVcat1</t>
  </si>
  <si>
    <t>LogVcat2</t>
  </si>
  <si>
    <t>LogVpercent</t>
  </si>
  <si>
    <t>LogGpercent</t>
  </si>
  <si>
    <t>Column Index 1a&amp;c</t>
  </si>
  <si>
    <t>Column Index 1b&amp;d</t>
  </si>
  <si>
    <t>Column Index 2a&amp;c</t>
  </si>
  <si>
    <t>Column Index 2b&amp;d</t>
  </si>
  <si>
    <t>Column Index 3a&amp;c</t>
  </si>
  <si>
    <t>Column Index 3b&amp;d</t>
  </si>
  <si>
    <t>Column Index 4a&amp;c</t>
  </si>
  <si>
    <t>Column Index 4b&amp;d</t>
  </si>
  <si>
    <t>log CT3-4,a-b</t>
  </si>
  <si>
    <t>V Column Index 1a&amp;c</t>
  </si>
  <si>
    <t>V Column Index 1b&amp;d</t>
  </si>
  <si>
    <t>V Column Index 2a&amp;c</t>
  </si>
  <si>
    <t>V Column Index 2b&amp;d</t>
  </si>
  <si>
    <t xml:space="preserve">Printed Name </t>
  </si>
  <si>
    <t>Feed Point</t>
  </si>
  <si>
    <t>Monitoring Point</t>
  </si>
  <si>
    <t>CT Calculations</t>
  </si>
  <si>
    <t>Y</t>
  </si>
  <si>
    <t>N</t>
  </si>
  <si>
    <t>Previous Meter Reading</t>
  </si>
  <si>
    <t>(gal)</t>
  </si>
  <si>
    <t>(ft3)</t>
  </si>
  <si>
    <t>PUBLIC WATER SYSTEM - CHEMICAL TREATMENT RECORD</t>
  </si>
  <si>
    <t>Arkansas Department of Health - Engineering Section</t>
  </si>
  <si>
    <t>Enter Data in yellow cells</t>
  </si>
  <si>
    <t>Public Water System Name &amp; Entry Point</t>
  </si>
  <si>
    <t>County</t>
  </si>
  <si>
    <t>Month</t>
  </si>
  <si>
    <t>Year</t>
  </si>
  <si>
    <t>Chemicals Applied</t>
  </si>
  <si>
    <t>Chlorine</t>
  </si>
  <si>
    <t>mg/L</t>
  </si>
  <si>
    <t>Master Meter
Reading</t>
  </si>
  <si>
    <t>Thousands of Gallons Treated</t>
  </si>
  <si>
    <t>Pounds Used</t>
  </si>
  <si>
    <t>Please Note:
You must enter a meter reading for each day for the automatic calculations to work</t>
  </si>
  <si>
    <t>TOTAL</t>
  </si>
  <si>
    <t>AVG</t>
  </si>
  <si>
    <t>MAX</t>
  </si>
  <si>
    <t>MIN</t>
  </si>
  <si>
    <t>I certify that the information in this report is true and accurate to the best of my knowledge.  I acknowledge that any knowingly false or misleading information may be punishable under 18USC 1001 and other applicable laws.</t>
  </si>
  <si>
    <t xml:space="preserve">Title </t>
  </si>
  <si>
    <t xml:space="preserve">Signature </t>
  </si>
  <si>
    <t>Disinfectant Residual &amp; CT</t>
  </si>
  <si>
    <t>Maximum pH</t>
  </si>
  <si>
    <t>Minimum Temp</t>
  </si>
  <si>
    <t>Plant/Well Flow</t>
  </si>
  <si>
    <t>High Service Flow</t>
  </si>
  <si>
    <t>min depth ft</t>
  </si>
  <si>
    <t>Sample Location</t>
  </si>
  <si>
    <t>Disinfectant</t>
  </si>
  <si>
    <t>Flow rate(s), pH and Temperature within limits below?</t>
  </si>
  <si>
    <t>WQP compliance?</t>
  </si>
  <si>
    <t>CT Compliance Met?</t>
  </si>
  <si>
    <t>Make a copy for your records and return by the tenth of the following month to:  Arkansas Department of Health, Engineering Section (MS37), 4815 West Markham, Little Rock AR 72205-3867                                                                                          SGW-09</t>
  </si>
  <si>
    <t>GWR</t>
  </si>
  <si>
    <t>gpm</t>
  </si>
  <si>
    <t xml:space="preserve">Lab # </t>
  </si>
  <si>
    <t>(for Sample)</t>
  </si>
  <si>
    <t>If the PWS has only a single tap, collect all resamples</t>
  </si>
  <si>
    <t>1*</t>
  </si>
  <si>
    <t>2*</t>
  </si>
  <si>
    <t>customers within 72 hours.  Contact the Engineering</t>
  </si>
  <si>
    <t>contaminant violation exists and notification must be given to your</t>
  </si>
  <si>
    <t>* Only for Transient Systems</t>
  </si>
  <si>
    <t>All Community and Non-</t>
  </si>
  <si>
    <t>Transient Systems must collect</t>
  </si>
  <si>
    <t>a minimum of 3 samples/month</t>
  </si>
  <si>
    <t>- Collect one repeat sample at the site of the original unsafe sample,</t>
  </si>
  <si>
    <t>collect one repeat sample upstream within five service connections,</t>
  </si>
  <si>
    <t>and collect one repeat sample downstream within five service connections.</t>
  </si>
  <si>
    <r>
      <t xml:space="preserve">is </t>
    </r>
    <r>
      <rPr>
        <i/>
        <u/>
        <sz val="10"/>
        <rFont val="Arial"/>
        <family val="2"/>
      </rPr>
      <t xml:space="preserve">E.Coli </t>
    </r>
    <r>
      <rPr>
        <u/>
        <sz val="10"/>
        <rFont val="Arial"/>
        <family val="2"/>
      </rPr>
      <t>positive, or vice versa, an acute maximum</t>
    </r>
  </si>
  <si>
    <r>
      <t xml:space="preserve">- </t>
    </r>
    <r>
      <rPr>
        <u/>
        <sz val="10"/>
        <rFont val="Arial"/>
        <family val="2"/>
      </rPr>
      <t>If the original sample is total coliform positive and a repeat sample</t>
    </r>
  </si>
  <si>
    <t>ORIGINAL Lab #       (for Sample triggering resample)</t>
  </si>
  <si>
    <t>130,001 - 220,000</t>
  </si>
  <si>
    <t xml:space="preserve">                PUBLIC WATER SYSTEM NAME </t>
  </si>
  <si>
    <t>- Collect a replacement sample at the same location as the invalid sample.</t>
  </si>
  <si>
    <t>DATE SAMPLE COLLECTED</t>
  </si>
  <si>
    <t>DISINFECTANT RESIDUAL MG/L       (Indicate type) ___________</t>
  </si>
  <si>
    <r>
      <t>TYPE -</t>
    </r>
    <r>
      <rPr>
        <sz val="9"/>
        <rFont val="Arial"/>
        <family val="2"/>
      </rPr>
      <t xml:space="preserve"> (Regular, Repeat, Raw, Boil-Order, Etc.)</t>
    </r>
  </si>
  <si>
    <t>DATE RESULTS RECEIVED</t>
  </si>
  <si>
    <t>Date Received</t>
  </si>
  <si>
    <t>- If system is on Ground Rule Triggered monitoring, must collect raw</t>
  </si>
  <si>
    <t>raw water samples from all sources in operation on day of Positive sample.</t>
  </si>
  <si>
    <r>
      <rPr>
        <b/>
        <sz val="10"/>
        <rFont val="Arial"/>
        <family val="2"/>
      </rPr>
      <t>PRESENT</t>
    </r>
    <r>
      <rPr>
        <sz val="10"/>
        <rFont val="Arial"/>
        <family val="2"/>
      </rPr>
      <t xml:space="preserve">:  </t>
    </r>
  </si>
  <si>
    <r>
      <t xml:space="preserve">  </t>
    </r>
    <r>
      <rPr>
        <b/>
        <sz val="10"/>
        <rFont val="Arial"/>
        <family val="2"/>
      </rPr>
      <t>ABSENT</t>
    </r>
    <r>
      <rPr>
        <sz val="10"/>
        <rFont val="Arial"/>
      </rPr>
      <t>:</t>
    </r>
  </si>
  <si>
    <r>
      <t xml:space="preserve">  </t>
    </r>
    <r>
      <rPr>
        <b/>
        <sz val="10"/>
        <rFont val="Arial"/>
        <family val="2"/>
      </rPr>
      <t>TOTAL PRESENT</t>
    </r>
    <r>
      <rPr>
        <sz val="10"/>
        <rFont val="Arial"/>
      </rPr>
      <t>:        Coliform bacteria present in sample</t>
    </r>
  </si>
  <si>
    <r>
      <rPr>
        <b/>
        <i/>
        <sz val="10"/>
        <rFont val="Arial"/>
        <family val="2"/>
      </rPr>
      <t>E.Coli</t>
    </r>
    <r>
      <rPr>
        <b/>
        <sz val="10"/>
        <rFont val="Arial"/>
        <family val="2"/>
      </rPr>
      <t xml:space="preserve"> PRESENT</t>
    </r>
    <r>
      <rPr>
        <sz val="10"/>
        <rFont val="Arial"/>
      </rPr>
      <t xml:space="preserve">:          E.Coli Bacteria present in any concentration </t>
    </r>
  </si>
  <si>
    <t xml:space="preserve">the determination of the presence or absence of coliforms. </t>
  </si>
  <si>
    <r>
      <t xml:space="preserve">  </t>
    </r>
    <r>
      <rPr>
        <b/>
        <sz val="10"/>
        <rFont val="Arial"/>
        <family val="2"/>
      </rPr>
      <t>COLIFORM ABSENT</t>
    </r>
    <r>
      <rPr>
        <sz val="10"/>
        <rFont val="Arial"/>
      </rPr>
      <t xml:space="preserve">:    No coliform bacteria found. -- </t>
    </r>
    <r>
      <rPr>
        <b/>
        <sz val="10"/>
        <rFont val="Arial"/>
        <family val="2"/>
      </rPr>
      <t>Safe sample</t>
    </r>
    <r>
      <rPr>
        <sz val="10"/>
        <rFont val="Arial"/>
      </rPr>
      <t>.</t>
    </r>
  </si>
  <si>
    <t>from the same tap.  (place original lab number on collection forms)</t>
  </si>
  <si>
    <t>(place original lab number on collection forms)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</si>
</sst>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0.0"/>
    <numFmt numFmtId="166" formatCode="0.0%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9"/>
      <name val="Arial"/>
      <family val="2"/>
    </font>
    <font>
      <sz val="7"/>
      <name val="Arial"/>
      <family val="2"/>
    </font>
    <font>
      <b/>
      <sz val="10"/>
      <color indexed="9"/>
      <name val="Arial"/>
      <family val="2"/>
    </font>
    <font>
      <u/>
      <sz val="8"/>
      <name val="Arial"/>
      <family val="2"/>
    </font>
    <font>
      <sz val="7.5"/>
      <name val="Arial"/>
      <family val="2"/>
    </font>
    <font>
      <i/>
      <u/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2" fillId="0" borderId="0" xfId="0" applyFont="1"/>
    <xf numFmtId="0" fontId="0" fillId="0" borderId="1" xfId="0" applyBorder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quotePrefix="1"/>
    <xf numFmtId="0" fontId="8" fillId="0" borderId="0" xfId="0" applyFont="1"/>
    <xf numFmtId="0" fontId="3" fillId="0" borderId="6" xfId="0" applyFont="1" applyBorder="1"/>
    <xf numFmtId="0" fontId="3" fillId="0" borderId="0" xfId="0" applyFont="1" applyAlignment="1">
      <alignment horizontal="right"/>
    </xf>
    <xf numFmtId="0" fontId="0" fillId="0" borderId="7" xfId="0" applyBorder="1"/>
    <xf numFmtId="0" fontId="3" fillId="0" borderId="8" xfId="0" applyFont="1" applyBorder="1"/>
    <xf numFmtId="0" fontId="1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9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0" xfId="0" applyBorder="1"/>
    <xf numFmtId="0" fontId="8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49" fontId="0" fillId="0" borderId="0" xfId="0" applyNumberFormat="1"/>
    <xf numFmtId="49" fontId="0" fillId="0" borderId="13" xfId="0" applyNumberFormat="1" applyBorder="1"/>
    <xf numFmtId="49" fontId="0" fillId="0" borderId="17" xfId="0" applyNumberFormat="1" applyBorder="1"/>
    <xf numFmtId="49" fontId="0" fillId="0" borderId="18" xfId="0" applyNumberFormat="1" applyBorder="1"/>
    <xf numFmtId="0" fontId="8" fillId="0" borderId="8" xfId="0" applyFont="1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8" fillId="0" borderId="8" xfId="0" applyFont="1" applyBorder="1"/>
    <xf numFmtId="0" fontId="0" fillId="0" borderId="8" xfId="0" applyBorder="1"/>
    <xf numFmtId="0" fontId="0" fillId="0" borderId="23" xfId="0" applyBorder="1"/>
    <xf numFmtId="0" fontId="1" fillId="0" borderId="0" xfId="0" applyFont="1"/>
    <xf numFmtId="0" fontId="12" fillId="0" borderId="0" xfId="0" applyFont="1"/>
    <xf numFmtId="0" fontId="13" fillId="0" borderId="0" xfId="0" applyFont="1"/>
    <xf numFmtId="0" fontId="13" fillId="0" borderId="7" xfId="0" applyFont="1" applyBorder="1"/>
    <xf numFmtId="0" fontId="8" fillId="0" borderId="24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0" borderId="3" xfId="0" applyFont="1" applyBorder="1"/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3" xfId="0" applyBorder="1"/>
    <xf numFmtId="0" fontId="0" fillId="0" borderId="12" xfId="0" applyBorder="1"/>
    <xf numFmtId="0" fontId="0" fillId="0" borderId="34" xfId="0" applyBorder="1"/>
    <xf numFmtId="0" fontId="0" fillId="0" borderId="11" xfId="0" applyBorder="1"/>
    <xf numFmtId="49" fontId="0" fillId="0" borderId="7" xfId="0" applyNumberForma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35" xfId="0" applyBorder="1"/>
    <xf numFmtId="0" fontId="8" fillId="0" borderId="0" xfId="0" applyFont="1" applyAlignment="1">
      <alignment horizontal="right"/>
    </xf>
    <xf numFmtId="0" fontId="0" fillId="0" borderId="9" xfId="0" applyBorder="1"/>
    <xf numFmtId="0" fontId="0" fillId="0" borderId="36" xfId="0" applyBorder="1"/>
    <xf numFmtId="0" fontId="0" fillId="0" borderId="37" xfId="0" applyBorder="1"/>
    <xf numFmtId="0" fontId="0" fillId="0" borderId="28" xfId="0" applyBorder="1"/>
    <xf numFmtId="0" fontId="0" fillId="0" borderId="32" xfId="0" applyBorder="1"/>
    <xf numFmtId="0" fontId="8" fillId="0" borderId="20" xfId="0" applyFont="1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8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3" xfId="0" applyFont="1" applyBorder="1"/>
    <xf numFmtId="0" fontId="0" fillId="0" borderId="30" xfId="0" applyBorder="1"/>
    <xf numFmtId="0" fontId="0" fillId="0" borderId="31" xfId="0" applyBorder="1"/>
    <xf numFmtId="0" fontId="0" fillId="0" borderId="23" xfId="0" applyBorder="1" applyAlignment="1">
      <alignment horizontal="center"/>
    </xf>
    <xf numFmtId="0" fontId="0" fillId="0" borderId="22" xfId="0" applyBorder="1" applyProtection="1">
      <protection locked="0"/>
    </xf>
    <xf numFmtId="2" fontId="0" fillId="2" borderId="36" xfId="0" applyNumberFormat="1" applyFill="1" applyBorder="1" applyProtection="1">
      <protection locked="0"/>
    </xf>
    <xf numFmtId="2" fontId="0" fillId="3" borderId="36" xfId="0" applyNumberFormat="1" applyFill="1" applyBorder="1" applyProtection="1">
      <protection locked="0"/>
    </xf>
    <xf numFmtId="0" fontId="0" fillId="0" borderId="23" xfId="0" applyBorder="1" applyAlignment="1">
      <alignment horizontal="left"/>
    </xf>
    <xf numFmtId="0" fontId="0" fillId="4" borderId="38" xfId="0" applyFill="1" applyBorder="1" applyProtection="1">
      <protection locked="0"/>
    </xf>
    <xf numFmtId="0" fontId="0" fillId="0" borderId="0" xfId="0" applyProtection="1">
      <protection locked="0"/>
    </xf>
    <xf numFmtId="0" fontId="0" fillId="4" borderId="36" xfId="0" applyFill="1" applyBorder="1" applyAlignment="1" applyProtection="1">
      <alignment horizontal="center"/>
      <protection locked="0"/>
    </xf>
    <xf numFmtId="0" fontId="0" fillId="4" borderId="38" xfId="0" applyFill="1" applyBorder="1" applyAlignment="1" applyProtection="1">
      <alignment horizontal="center"/>
      <protection locked="0"/>
    </xf>
    <xf numFmtId="0" fontId="0" fillId="0" borderId="39" xfId="0" applyBorder="1"/>
    <xf numFmtId="0" fontId="0" fillId="0" borderId="8" xfId="0" applyBorder="1" applyAlignment="1">
      <alignment horizontal="right"/>
    </xf>
    <xf numFmtId="0" fontId="0" fillId="4" borderId="36" xfId="0" applyFill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49" fontId="0" fillId="0" borderId="2" xfId="0" applyNumberFormat="1" applyBorder="1"/>
    <xf numFmtId="0" fontId="0" fillId="0" borderId="3" xfId="0" applyBorder="1" applyAlignment="1">
      <alignment horizontal="center"/>
    </xf>
    <xf numFmtId="0" fontId="16" fillId="0" borderId="0" xfId="0" applyFont="1"/>
    <xf numFmtId="0" fontId="0" fillId="0" borderId="20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8" xfId="0" applyFont="1" applyBorder="1" applyAlignment="1">
      <alignment horizontal="right"/>
    </xf>
    <xf numFmtId="2" fontId="0" fillId="3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5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41" xfId="0" applyBorder="1" applyProtection="1">
      <protection locked="0"/>
    </xf>
    <xf numFmtId="49" fontId="0" fillId="4" borderId="36" xfId="0" applyNumberFormat="1" applyFill="1" applyBorder="1" applyAlignment="1" applyProtection="1">
      <alignment horizontal="center"/>
      <protection locked="0"/>
    </xf>
    <xf numFmtId="0" fontId="0" fillId="4" borderId="36" xfId="0" applyFill="1" applyBorder="1" applyAlignment="1" applyProtection="1">
      <alignment horizontal="right"/>
      <protection locked="0"/>
    </xf>
    <xf numFmtId="0" fontId="0" fillId="4" borderId="36" xfId="0" applyFill="1" applyBorder="1" applyProtection="1">
      <protection locked="0"/>
    </xf>
    <xf numFmtId="0" fontId="10" fillId="4" borderId="38" xfId="0" applyFont="1" applyFill="1" applyBorder="1" applyProtection="1">
      <protection locked="0"/>
    </xf>
    <xf numFmtId="0" fontId="8" fillId="0" borderId="33" xfId="0" applyFont="1" applyBorder="1" applyProtection="1">
      <protection locked="0"/>
    </xf>
    <xf numFmtId="0" fontId="8" fillId="0" borderId="33" xfId="0" applyFont="1" applyBorder="1" applyAlignment="1" applyProtection="1">
      <alignment horizontal="center"/>
      <protection locked="0"/>
    </xf>
    <xf numFmtId="0" fontId="0" fillId="4" borderId="42" xfId="0" applyFill="1" applyBorder="1" applyAlignment="1" applyProtection="1">
      <alignment horizontal="center"/>
      <protection locked="0"/>
    </xf>
    <xf numFmtId="0" fontId="0" fillId="4" borderId="43" xfId="0" applyFill="1" applyBorder="1" applyAlignment="1" applyProtection="1">
      <alignment horizontal="center"/>
      <protection locked="0"/>
    </xf>
    <xf numFmtId="166" fontId="0" fillId="0" borderId="0" xfId="0" applyNumberFormat="1" applyAlignment="1">
      <alignment horizontal="center"/>
    </xf>
    <xf numFmtId="0" fontId="0" fillId="0" borderId="43" xfId="0" applyBorder="1" applyProtection="1">
      <protection locked="0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164" fontId="18" fillId="0" borderId="0" xfId="0" applyNumberFormat="1" applyFont="1"/>
    <xf numFmtId="0" fontId="0" fillId="0" borderId="35" xfId="0" applyBorder="1" applyAlignment="1">
      <alignment horizontal="center" vertical="center" wrapText="1"/>
    </xf>
    <xf numFmtId="2" fontId="0" fillId="0" borderId="5" xfId="0" applyNumberFormat="1" applyBorder="1"/>
    <xf numFmtId="2" fontId="0" fillId="0" borderId="5" xfId="0" applyNumberFormat="1" applyBorder="1" applyProtection="1">
      <protection locked="0"/>
    </xf>
    <xf numFmtId="164" fontId="18" fillId="0" borderId="0" xfId="0" applyNumberFormat="1" applyFont="1" applyAlignment="1">
      <alignment horizontal="center"/>
    </xf>
    <xf numFmtId="0" fontId="0" fillId="0" borderId="36" xfId="0" applyBorder="1" applyProtection="1">
      <protection locked="0"/>
    </xf>
    <xf numFmtId="2" fontId="0" fillId="0" borderId="36" xfId="0" applyNumberFormat="1" applyBorder="1" applyProtection="1">
      <protection locked="0"/>
    </xf>
    <xf numFmtId="0" fontId="0" fillId="0" borderId="46" xfId="0" applyBorder="1" applyProtection="1">
      <protection locked="0"/>
    </xf>
    <xf numFmtId="0" fontId="0" fillId="0" borderId="46" xfId="0" applyBorder="1"/>
    <xf numFmtId="2" fontId="0" fillId="0" borderId="46" xfId="0" applyNumberFormat="1" applyBorder="1"/>
    <xf numFmtId="2" fontId="0" fillId="0" borderId="46" xfId="0" applyNumberFormat="1" applyBorder="1" applyProtection="1">
      <protection locked="0"/>
    </xf>
    <xf numFmtId="0" fontId="0" fillId="0" borderId="47" xfId="0" applyBorder="1"/>
    <xf numFmtId="0" fontId="0" fillId="0" borderId="48" xfId="0" applyBorder="1"/>
    <xf numFmtId="2" fontId="0" fillId="5" borderId="48" xfId="0" applyNumberFormat="1" applyFill="1" applyBorder="1"/>
    <xf numFmtId="0" fontId="0" fillId="0" borderId="47" xfId="0" applyBorder="1" applyAlignment="1">
      <alignment horizontal="right"/>
    </xf>
    <xf numFmtId="0" fontId="0" fillId="0" borderId="49" xfId="0" applyBorder="1"/>
    <xf numFmtId="0" fontId="17" fillId="0" borderId="0" xfId="0" applyFont="1"/>
    <xf numFmtId="0" fontId="6" fillId="0" borderId="0" xfId="0" applyFont="1" applyAlignment="1">
      <alignment horizontal="center"/>
    </xf>
    <xf numFmtId="0" fontId="0" fillId="0" borderId="42" xfId="0" applyBorder="1" applyProtection="1">
      <protection locked="0"/>
    </xf>
    <xf numFmtId="0" fontId="0" fillId="0" borderId="4" xfId="0" applyBorder="1" applyAlignment="1">
      <alignment horizontal="center"/>
    </xf>
    <xf numFmtId="164" fontId="12" fillId="0" borderId="0" xfId="0" applyNumberFormat="1" applyFont="1"/>
    <xf numFmtId="164" fontId="16" fillId="0" borderId="0" xfId="0" applyNumberFormat="1" applyFont="1" applyAlignment="1">
      <alignment horizontal="center"/>
    </xf>
    <xf numFmtId="164" fontId="16" fillId="0" borderId="0" xfId="0" applyNumberFormat="1" applyFont="1"/>
    <xf numFmtId="2" fontId="0" fillId="0" borderId="5" xfId="0" applyNumberFormat="1" applyBorder="1" applyAlignment="1" applyProtection="1">
      <alignment horizontal="center"/>
      <protection locked="0"/>
    </xf>
    <xf numFmtId="0" fontId="10" fillId="0" borderId="3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10" fillId="0" borderId="48" xfId="0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/>
    </xf>
    <xf numFmtId="2" fontId="0" fillId="0" borderId="36" xfId="0" applyNumberFormat="1" applyBorder="1" applyAlignment="1" applyProtection="1">
      <alignment horizontal="center"/>
      <protection locked="0"/>
    </xf>
    <xf numFmtId="2" fontId="0" fillId="0" borderId="46" xfId="0" applyNumberFormat="1" applyBorder="1" applyAlignment="1" applyProtection="1">
      <alignment horizontal="center"/>
      <protection locked="0"/>
    </xf>
    <xf numFmtId="0" fontId="0" fillId="0" borderId="47" xfId="0" applyBorder="1" applyAlignment="1">
      <alignment horizontal="center"/>
    </xf>
    <xf numFmtId="2" fontId="8" fillId="0" borderId="36" xfId="0" applyNumberFormat="1" applyFont="1" applyBorder="1" applyAlignment="1">
      <alignment horizontal="center"/>
    </xf>
    <xf numFmtId="0" fontId="0" fillId="4" borderId="0" xfId="0" applyFill="1"/>
    <xf numFmtId="0" fontId="0" fillId="0" borderId="35" xfId="0" applyBorder="1" applyAlignment="1">
      <alignment horizontal="center"/>
    </xf>
    <xf numFmtId="164" fontId="0" fillId="0" borderId="0" xfId="0" applyNumberFormat="1"/>
    <xf numFmtId="0" fontId="19" fillId="0" borderId="37" xfId="0" applyFont="1" applyBorder="1"/>
    <xf numFmtId="0" fontId="0" fillId="0" borderId="50" xfId="0" applyBorder="1" applyAlignment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2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4" xfId="0" applyBorder="1" applyAlignment="1" applyProtection="1">
      <alignment horizontal="center"/>
      <protection locked="0"/>
    </xf>
    <xf numFmtId="0" fontId="3" fillId="0" borderId="51" xfId="0" applyFont="1" applyBorder="1" applyAlignment="1">
      <alignment horizontal="center"/>
    </xf>
    <xf numFmtId="14" fontId="0" fillId="0" borderId="52" xfId="0" applyNumberFormat="1" applyBorder="1" applyProtection="1">
      <protection locked="0"/>
    </xf>
    <xf numFmtId="14" fontId="0" fillId="0" borderId="53" xfId="0" applyNumberFormat="1" applyBorder="1" applyProtection="1">
      <protection locked="0"/>
    </xf>
    <xf numFmtId="14" fontId="0" fillId="0" borderId="9" xfId="0" applyNumberFormat="1" applyBorder="1" applyAlignment="1" applyProtection="1">
      <alignment horizontal="center"/>
      <protection locked="0"/>
    </xf>
    <xf numFmtId="14" fontId="0" fillId="0" borderId="38" xfId="0" applyNumberFormat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14" fontId="0" fillId="0" borderId="54" xfId="0" applyNumberFormat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14" fontId="0" fillId="0" borderId="55" xfId="0" applyNumberFormat="1" applyBorder="1" applyAlignment="1" applyProtection="1">
      <alignment horizontal="center"/>
      <protection locked="0"/>
    </xf>
    <xf numFmtId="14" fontId="0" fillId="0" borderId="32" xfId="0" applyNumberFormat="1" applyBorder="1" applyAlignment="1" applyProtection="1">
      <alignment horizontal="center"/>
      <protection locked="0"/>
    </xf>
    <xf numFmtId="0" fontId="5" fillId="0" borderId="56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/>
    <xf numFmtId="0" fontId="5" fillId="0" borderId="2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quotePrefix="1" applyFont="1"/>
    <xf numFmtId="0" fontId="2" fillId="0" borderId="57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" fillId="0" borderId="0" xfId="0" applyFont="1" applyAlignment="1" applyProtection="1">
      <alignment horizontal="right"/>
      <protection locked="0"/>
    </xf>
    <xf numFmtId="2" fontId="20" fillId="0" borderId="7" xfId="0" applyNumberFormat="1" applyFont="1" applyBorder="1" applyAlignment="1">
      <alignment horizontal="center"/>
    </xf>
    <xf numFmtId="2" fontId="20" fillId="0" borderId="2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6" fillId="0" borderId="3" xfId="0" applyFont="1" applyBorder="1" applyAlignment="1" applyProtection="1">
      <alignment horizontal="center"/>
      <protection locked="0"/>
    </xf>
    <xf numFmtId="0" fontId="0" fillId="0" borderId="35" xfId="0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20" fillId="0" borderId="37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63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48" xfId="0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7" xfId="0" applyFont="1" applyBorder="1" applyAlignment="1" applyProtection="1">
      <alignment horizontal="center"/>
      <protection locked="0"/>
    </xf>
    <xf numFmtId="2" fontId="20" fillId="0" borderId="25" xfId="0" applyNumberFormat="1" applyFont="1" applyBorder="1" applyAlignment="1">
      <alignment horizontal="center"/>
    </xf>
    <xf numFmtId="2" fontId="20" fillId="0" borderId="60" xfId="0" applyNumberFormat="1" applyFont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36" xfId="0" applyBorder="1" applyAlignment="1">
      <alignment horizontal="right"/>
    </xf>
    <xf numFmtId="0" fontId="8" fillId="0" borderId="0" xfId="0" applyFont="1" applyAlignment="1">
      <alignment horizontal="center"/>
    </xf>
    <xf numFmtId="0" fontId="0" fillId="0" borderId="44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1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0" borderId="36" xfId="0" applyFont="1" applyBorder="1" applyAlignment="1" applyProtection="1">
      <alignment horizontal="center" textRotation="90" wrapText="1"/>
      <protection locked="0"/>
    </xf>
    <xf numFmtId="0" fontId="0" fillId="0" borderId="36" xfId="0" applyBorder="1" applyAlignment="1">
      <alignment horizontal="center" textRotation="90" wrapText="1"/>
    </xf>
    <xf numFmtId="0" fontId="0" fillId="0" borderId="46" xfId="0" applyBorder="1" applyAlignment="1">
      <alignment horizontal="center" textRotation="90" wrapText="1"/>
    </xf>
    <xf numFmtId="2" fontId="20" fillId="0" borderId="55" xfId="0" applyNumberFormat="1" applyFont="1" applyBorder="1" applyAlignment="1">
      <alignment horizontal="center"/>
    </xf>
    <xf numFmtId="2" fontId="20" fillId="0" borderId="64" xfId="0" applyNumberFormat="1" applyFont="1" applyBorder="1" applyAlignment="1">
      <alignment horizontal="center"/>
    </xf>
    <xf numFmtId="0" fontId="0" fillId="0" borderId="5" xfId="0" applyBorder="1" applyAlignment="1">
      <alignment horizontal="right"/>
    </xf>
    <xf numFmtId="0" fontId="8" fillId="0" borderId="0" xfId="0" applyFont="1" applyAlignment="1">
      <alignment horizontal="center" wrapText="1"/>
    </xf>
    <xf numFmtId="0" fontId="0" fillId="0" borderId="5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0" fillId="0" borderId="28" xfId="0" applyBorder="1" applyAlignment="1" applyProtection="1">
      <alignment horizontal="center"/>
      <protection locked="0"/>
    </xf>
    <xf numFmtId="0" fontId="0" fillId="0" borderId="36" xfId="0" applyBorder="1" applyAlignment="1">
      <alignment horizontal="center"/>
    </xf>
    <xf numFmtId="0" fontId="10" fillId="0" borderId="36" xfId="0" applyFont="1" applyBorder="1" applyAlignment="1" applyProtection="1">
      <alignment horizontal="center"/>
      <protection locked="0"/>
    </xf>
    <xf numFmtId="0" fontId="0" fillId="0" borderId="35" xfId="0" applyBorder="1" applyAlignment="1">
      <alignment horizontal="center" textRotation="90" wrapText="1"/>
    </xf>
    <xf numFmtId="0" fontId="0" fillId="0" borderId="48" xfId="0" applyBorder="1" applyAlignment="1">
      <alignment horizontal="center" textRotation="90" wrapText="1"/>
    </xf>
    <xf numFmtId="0" fontId="0" fillId="0" borderId="28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70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8" fillId="0" borderId="33" xfId="0" applyFont="1" applyBorder="1" applyAlignment="1" applyProtection="1">
      <alignment horizontal="left"/>
      <protection locked="0"/>
    </xf>
    <xf numFmtId="0" fontId="8" fillId="0" borderId="33" xfId="0" applyFont="1" applyBorder="1" applyAlignment="1" applyProtection="1">
      <alignment horizontal="center"/>
      <protection locked="0"/>
    </xf>
    <xf numFmtId="0" fontId="0" fillId="0" borderId="4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8" fillId="0" borderId="0" xfId="0" applyFont="1" applyAlignment="1" applyProtection="1">
      <alignment horizontal="center"/>
      <protection locked="0"/>
    </xf>
    <xf numFmtId="0" fontId="3" fillId="0" borderId="38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0" fillId="4" borderId="57" xfId="0" applyFill="1" applyBorder="1" applyAlignment="1" applyProtection="1">
      <alignment horizontal="center"/>
      <protection locked="0"/>
    </xf>
    <xf numFmtId="0" fontId="0" fillId="4" borderId="30" xfId="0" applyFill="1" applyBorder="1" applyAlignment="1" applyProtection="1">
      <alignment horizontal="center"/>
      <protection locked="0"/>
    </xf>
    <xf numFmtId="0" fontId="0" fillId="4" borderId="69" xfId="0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/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6" xfId="0" applyBorder="1" applyAlignment="1">
      <alignment horizontal="center"/>
    </xf>
    <xf numFmtId="2" fontId="0" fillId="0" borderId="7" xfId="0" applyNumberFormat="1" applyBorder="1" applyAlignment="1" applyProtection="1">
      <alignment horizontal="center"/>
      <protection locked="0"/>
    </xf>
    <xf numFmtId="2" fontId="0" fillId="0" borderId="23" xfId="0" applyNumberForma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9" fontId="0" fillId="0" borderId="0" xfId="0" applyNumberFormat="1" applyAlignment="1">
      <alignment horizontal="left"/>
    </xf>
    <xf numFmtId="0" fontId="0" fillId="4" borderId="61" xfId="0" applyFill="1" applyBorder="1" applyAlignment="1" applyProtection="1">
      <alignment horizontal="center"/>
      <protection locked="0"/>
    </xf>
    <xf numFmtId="0" fontId="0" fillId="4" borderId="63" xfId="0" applyFill="1" applyBorder="1" applyAlignment="1" applyProtection="1">
      <alignment horizontal="center"/>
      <protection locked="0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/>
    <xf numFmtId="0" fontId="0" fillId="0" borderId="18" xfId="0" applyBorder="1"/>
  </cellXfs>
  <cellStyles count="1">
    <cellStyle name="Normal" xfId="0" builtinId="0"/>
  </cellStyles>
  <dxfs count="3">
    <dxf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22</xdr:row>
      <xdr:rowOff>19050</xdr:rowOff>
    </xdr:from>
    <xdr:to>
      <xdr:col>16</xdr:col>
      <xdr:colOff>495300</xdr:colOff>
      <xdr:row>24</xdr:row>
      <xdr:rowOff>66675</xdr:rowOff>
    </xdr:to>
    <xdr:sp macro="[0]!ClearShortCT" textlink="">
      <xdr:nvSpPr>
        <xdr:cNvPr id="5121" name="AutoShape 1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>
          <a:spLocks noChangeArrowheads="1"/>
        </xdr:cNvSpPr>
      </xdr:nvSpPr>
      <xdr:spPr bwMode="auto">
        <a:xfrm>
          <a:off x="7200900" y="3857625"/>
          <a:ext cx="1571625" cy="371475"/>
        </a:xfrm>
        <a:prstGeom prst="bevel">
          <a:avLst>
            <a:gd name="adj" fmla="val 212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Clear Sheet Data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27</xdr:row>
      <xdr:rowOff>85725</xdr:rowOff>
    </xdr:from>
    <xdr:to>
      <xdr:col>12</xdr:col>
      <xdr:colOff>352425</xdr:colOff>
      <xdr:row>29</xdr:row>
      <xdr:rowOff>123825</xdr:rowOff>
    </xdr:to>
    <xdr:sp macro="[0]!ClearSheet" textlink="">
      <xdr:nvSpPr>
        <xdr:cNvPr id="2060" name="AutoShape 12">
          <a:extLst>
            <a:ext uri="{FF2B5EF4-FFF2-40B4-BE49-F238E27FC236}">
              <a16:creationId xmlns:a16="http://schemas.microsoft.com/office/drawing/2014/main" id="{00000000-0008-0000-0200-00000C080000}"/>
            </a:ext>
          </a:extLst>
        </xdr:cNvPr>
        <xdr:cNvSpPr>
          <a:spLocks noChangeArrowheads="1"/>
        </xdr:cNvSpPr>
      </xdr:nvSpPr>
      <xdr:spPr bwMode="auto">
        <a:xfrm>
          <a:off x="5819775" y="3943350"/>
          <a:ext cx="2143125" cy="361950"/>
        </a:xfrm>
        <a:prstGeom prst="bevel">
          <a:avLst>
            <a:gd name="adj" fmla="val 212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Clear Entire Sheet</a:t>
          </a:r>
        </a:p>
      </xdr:txBody>
    </xdr:sp>
    <xdr:clientData/>
  </xdr:twoCellAnchor>
  <xdr:twoCellAnchor>
    <xdr:from>
      <xdr:col>9</xdr:col>
      <xdr:colOff>390525</xdr:colOff>
      <xdr:row>20</xdr:row>
      <xdr:rowOff>0</xdr:rowOff>
    </xdr:from>
    <xdr:to>
      <xdr:col>12</xdr:col>
      <xdr:colOff>361950</xdr:colOff>
      <xdr:row>22</xdr:row>
      <xdr:rowOff>38100</xdr:rowOff>
    </xdr:to>
    <xdr:sp macro="[0]!Cleardata" textlink="">
      <xdr:nvSpPr>
        <xdr:cNvPr id="2061" name="AutoShape 13">
          <a:extLst>
            <a:ext uri="{FF2B5EF4-FFF2-40B4-BE49-F238E27FC236}">
              <a16:creationId xmlns:a16="http://schemas.microsoft.com/office/drawing/2014/main" id="{00000000-0008-0000-0200-00000D080000}"/>
            </a:ext>
          </a:extLst>
        </xdr:cNvPr>
        <xdr:cNvSpPr>
          <a:spLocks noChangeArrowheads="1"/>
        </xdr:cNvSpPr>
      </xdr:nvSpPr>
      <xdr:spPr bwMode="auto">
        <a:xfrm>
          <a:off x="5829300" y="2790825"/>
          <a:ext cx="2143125" cy="361950"/>
        </a:xfrm>
        <a:prstGeom prst="bevel">
          <a:avLst>
            <a:gd name="adj" fmla="val 212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Clear Data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55"/>
  <sheetViews>
    <sheetView showGridLines="0" workbookViewId="0">
      <selection activeCell="E12" sqref="E12"/>
    </sheetView>
  </sheetViews>
  <sheetFormatPr defaultRowHeight="12.75" x14ac:dyDescent="0.2"/>
  <cols>
    <col min="1" max="1" width="14.85546875" customWidth="1"/>
    <col min="2" max="2" width="4.28515625" customWidth="1"/>
    <col min="3" max="3" width="11.140625" customWidth="1"/>
    <col min="4" max="4" width="0.85546875" customWidth="1"/>
    <col min="5" max="10" width="5.7109375" customWidth="1"/>
    <col min="11" max="12" width="11.7109375" customWidth="1"/>
    <col min="13" max="13" width="7.85546875" customWidth="1"/>
  </cols>
  <sheetData>
    <row r="1" spans="1:18" x14ac:dyDescent="0.2">
      <c r="A1" s="222" t="s">
        <v>605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8" x14ac:dyDescent="0.2">
      <c r="A2" s="222" t="s">
        <v>606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</row>
    <row r="3" spans="1:18" ht="13.5" thickBot="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O3" s="9"/>
      <c r="P3" s="9"/>
      <c r="Q3" s="9"/>
      <c r="R3" s="9"/>
    </row>
    <row r="4" spans="1:18" x14ac:dyDescent="0.2">
      <c r="A4" s="226" t="str">
        <f>IF(AND('CT Segments'!D1="",'CT Segments'!D3=""),"",CONCATENATE('CT Segments'!D1," - ",'CT Segments'!D3))</f>
        <v/>
      </c>
      <c r="B4" s="205"/>
      <c r="C4" s="205"/>
      <c r="D4" s="205"/>
      <c r="E4" s="205"/>
      <c r="F4" s="205"/>
      <c r="G4" s="205"/>
      <c r="H4" s="206"/>
      <c r="I4" s="145" t="str">
        <f>IF('CT Segments'!I3="","",'CT Segments'!I3)</f>
        <v/>
      </c>
      <c r="J4" s="225"/>
      <c r="K4" s="206"/>
      <c r="L4" s="145"/>
      <c r="M4" s="124"/>
      <c r="O4" s="222" t="s">
        <v>607</v>
      </c>
      <c r="P4" s="222"/>
      <c r="Q4" s="222"/>
      <c r="R4" s="9"/>
    </row>
    <row r="5" spans="1:18" ht="13.5" thickBot="1" x14ac:dyDescent="0.25">
      <c r="A5" s="234" t="s">
        <v>608</v>
      </c>
      <c r="B5" s="224"/>
      <c r="C5" s="224"/>
      <c r="D5" s="224"/>
      <c r="E5" s="224"/>
      <c r="F5" s="224"/>
      <c r="G5" s="224"/>
      <c r="H5" s="224"/>
      <c r="I5" s="146" t="s">
        <v>68</v>
      </c>
      <c r="J5" s="223" t="s">
        <v>609</v>
      </c>
      <c r="K5" s="224"/>
      <c r="L5" s="125" t="s">
        <v>610</v>
      </c>
      <c r="M5" s="126" t="s">
        <v>611</v>
      </c>
      <c r="O5" s="9"/>
      <c r="P5" s="9"/>
      <c r="Q5" s="9"/>
      <c r="R5" s="9"/>
    </row>
    <row r="6" spans="1:18" ht="6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O6" s="9"/>
      <c r="P6" s="9"/>
      <c r="Q6" s="9"/>
      <c r="R6" s="9"/>
    </row>
    <row r="7" spans="1:18" x14ac:dyDescent="0.2">
      <c r="A7" s="235" t="s">
        <v>602</v>
      </c>
      <c r="B7" s="236"/>
      <c r="C7" s="237"/>
      <c r="D7" s="68"/>
      <c r="E7" s="238" t="s">
        <v>612</v>
      </c>
      <c r="F7" s="238"/>
      <c r="G7" s="238"/>
      <c r="H7" s="238"/>
      <c r="I7" s="238"/>
      <c r="J7" s="238"/>
      <c r="K7" s="235" t="s">
        <v>626</v>
      </c>
      <c r="L7" s="236"/>
      <c r="M7" s="237"/>
      <c r="O7" s="9"/>
      <c r="P7" s="9"/>
      <c r="Q7" s="9"/>
      <c r="R7" s="9"/>
    </row>
    <row r="8" spans="1:18" ht="13.5" customHeight="1" x14ac:dyDescent="0.2">
      <c r="A8" s="239"/>
      <c r="B8" s="208"/>
      <c r="C8" s="209"/>
      <c r="D8" s="65"/>
      <c r="E8" s="240" t="s">
        <v>613</v>
      </c>
      <c r="F8" s="240"/>
      <c r="G8" s="241"/>
      <c r="H8" s="241"/>
      <c r="I8" s="227"/>
      <c r="J8" s="227"/>
      <c r="K8" s="163" t="s">
        <v>632</v>
      </c>
      <c r="L8" s="212" t="s">
        <v>634</v>
      </c>
      <c r="M8" s="161" t="s">
        <v>638</v>
      </c>
      <c r="N8" s="162">
        <f>IF(A10="(gal)",1,IF(A10="(ft3)",7.481,""))</f>
        <v>1</v>
      </c>
      <c r="O8" s="127">
        <f>IF(A10="(gal)",1,IF(A10="(ft3)",7.481,""))</f>
        <v>1</v>
      </c>
      <c r="P8" s="9"/>
      <c r="Q8" s="127" t="s">
        <v>600</v>
      </c>
      <c r="R8" s="9"/>
    </row>
    <row r="9" spans="1:18" ht="25.5" customHeight="1" x14ac:dyDescent="0.2">
      <c r="A9" s="128" t="s">
        <v>615</v>
      </c>
      <c r="B9" s="242" t="s">
        <v>2</v>
      </c>
      <c r="C9" s="244" t="s">
        <v>616</v>
      </c>
      <c r="D9" s="210"/>
      <c r="E9" s="242" t="s">
        <v>617</v>
      </c>
      <c r="F9" s="199" t="s">
        <v>614</v>
      </c>
      <c r="G9" s="228" t="s">
        <v>617</v>
      </c>
      <c r="H9" s="199" t="s">
        <v>614</v>
      </c>
      <c r="I9" s="228" t="s">
        <v>617</v>
      </c>
      <c r="J9" s="199" t="s">
        <v>614</v>
      </c>
      <c r="K9" s="151" t="str">
        <f>IF('CT Segments'!K16="","",'CT Segments'!K16)</f>
        <v/>
      </c>
      <c r="L9" s="213"/>
      <c r="M9" s="202" t="s">
        <v>636</v>
      </c>
      <c r="O9" s="9"/>
      <c r="P9" s="9"/>
      <c r="Q9" s="127" t="s">
        <v>601</v>
      </c>
      <c r="R9" s="9"/>
    </row>
    <row r="10" spans="1:18" ht="25.5" customHeight="1" thickBot="1" x14ac:dyDescent="0.25">
      <c r="A10" s="152" t="s">
        <v>603</v>
      </c>
      <c r="B10" s="243"/>
      <c r="C10" s="245"/>
      <c r="D10" s="211"/>
      <c r="E10" s="243"/>
      <c r="F10" s="200"/>
      <c r="G10" s="229"/>
      <c r="H10" s="200"/>
      <c r="I10" s="229"/>
      <c r="J10" s="200"/>
      <c r="K10" s="154" t="str">
        <f>IF(Disinfectant="","Residual (mg/l)",CONCATENATE(Disinfectant," Residual (mg/l)"))</f>
        <v>Residual (mg/l)</v>
      </c>
      <c r="L10" s="214"/>
      <c r="M10" s="203"/>
      <c r="O10" s="9"/>
      <c r="P10" s="9"/>
      <c r="Q10" s="9"/>
      <c r="R10" s="9"/>
    </row>
    <row r="11" spans="1:18" ht="12.75" customHeight="1" thickTop="1" x14ac:dyDescent="0.2">
      <c r="A11" s="110"/>
      <c r="B11" s="7">
        <v>1</v>
      </c>
      <c r="C11" s="7" t="str">
        <f>IF(A11="","",(A11-A8)/1000*$N$8)</f>
        <v/>
      </c>
      <c r="D11" s="7"/>
      <c r="E11" s="110"/>
      <c r="F11" s="129" t="str">
        <f>IF(OR(C11="",C11=0,E11=""),"",(E11/(C11*1000*8.34)*1000000))</f>
        <v/>
      </c>
      <c r="G11" s="130"/>
      <c r="H11" s="129" t="str">
        <f>IF(OR(C11="",C11=0,G11=""),"",(G11/(C11*1000*8.34)*1000000))</f>
        <v/>
      </c>
      <c r="I11" s="130"/>
      <c r="J11" s="129" t="str">
        <f>IF(OR(C11="",C11=0,I11=""),"",(I11/(C11*1000*8.34)*1000000))</f>
        <v/>
      </c>
      <c r="K11" s="150"/>
      <c r="L11" s="150"/>
      <c r="M11" s="155" t="str">
        <f>IF('Calculation Tables'!B30="","",'Calculation Tables'!B30)</f>
        <v/>
      </c>
      <c r="O11" s="233" t="s">
        <v>618</v>
      </c>
      <c r="P11" s="233"/>
      <c r="Q11" s="233"/>
    </row>
    <row r="12" spans="1:18" x14ac:dyDescent="0.2">
      <c r="A12" s="132"/>
      <c r="B12" s="68">
        <v>2</v>
      </c>
      <c r="C12" s="7" t="str">
        <f>IF(A12="","",(A12-A11)/1000*$N$8)</f>
        <v/>
      </c>
      <c r="D12" s="68"/>
      <c r="E12" s="132"/>
      <c r="F12" s="129" t="str">
        <f t="shared" ref="F12:F41" si="0">IF(OR(C12="",C12=0,E12=""),"",(E12/(C12*1000*8.34)*1000000))</f>
        <v/>
      </c>
      <c r="G12" s="133"/>
      <c r="H12" s="129" t="str">
        <f t="shared" ref="H12:H41" si="1">IF(OR(C12="",C12=0,G12=""),"",(G12/(C12*1000*8.34)*1000000))</f>
        <v/>
      </c>
      <c r="I12" s="133"/>
      <c r="J12" s="129" t="str">
        <f t="shared" ref="J12:J41" si="2">IF(OR(C12="",C12=0,I12=""),"",(I12/(C12*1000*8.34)*1000000))</f>
        <v/>
      </c>
      <c r="K12" s="156"/>
      <c r="L12" s="150"/>
      <c r="M12" s="159" t="str">
        <f>IF('Calculation Tables'!C30="","",'Calculation Tables'!C30)</f>
        <v/>
      </c>
      <c r="O12" s="233"/>
      <c r="P12" s="233"/>
      <c r="Q12" s="233"/>
      <c r="R12" s="131" t="s">
        <v>604</v>
      </c>
    </row>
    <row r="13" spans="1:18" x14ac:dyDescent="0.2">
      <c r="A13" s="132"/>
      <c r="B13" s="68">
        <v>3</v>
      </c>
      <c r="C13" s="7" t="str">
        <f t="shared" ref="C13:C41" si="3">IF(A13="","",(A13-A12)/1000*$N$8)</f>
        <v/>
      </c>
      <c r="D13" s="68"/>
      <c r="E13" s="132"/>
      <c r="F13" s="129" t="str">
        <f t="shared" si="0"/>
        <v/>
      </c>
      <c r="G13" s="133"/>
      <c r="H13" s="129" t="str">
        <f t="shared" si="1"/>
        <v/>
      </c>
      <c r="I13" s="133"/>
      <c r="J13" s="129" t="str">
        <f t="shared" si="2"/>
        <v/>
      </c>
      <c r="K13" s="156"/>
      <c r="L13" s="150"/>
      <c r="M13" s="159" t="str">
        <f>IF('Calculation Tables'!D30="","",'Calculation Tables'!D30)</f>
        <v/>
      </c>
      <c r="O13" s="233"/>
      <c r="P13" s="233"/>
      <c r="Q13" s="233"/>
      <c r="R13" s="9"/>
    </row>
    <row r="14" spans="1:18" x14ac:dyDescent="0.2">
      <c r="A14" s="132"/>
      <c r="B14" s="68">
        <v>4</v>
      </c>
      <c r="C14" s="7" t="str">
        <f t="shared" si="3"/>
        <v/>
      </c>
      <c r="D14" s="68"/>
      <c r="E14" s="132"/>
      <c r="F14" s="129" t="str">
        <f t="shared" si="0"/>
        <v/>
      </c>
      <c r="G14" s="133"/>
      <c r="H14" s="129" t="str">
        <f t="shared" si="1"/>
        <v/>
      </c>
      <c r="I14" s="133"/>
      <c r="J14" s="129" t="str">
        <f t="shared" si="2"/>
        <v/>
      </c>
      <c r="K14" s="156"/>
      <c r="L14" s="150"/>
      <c r="M14" s="159" t="str">
        <f>IF('Calculation Tables'!E30="","",'Calculation Tables'!E30)</f>
        <v/>
      </c>
      <c r="O14" s="233"/>
      <c r="P14" s="233"/>
      <c r="Q14" s="233"/>
    </row>
    <row r="15" spans="1:18" x14ac:dyDescent="0.2">
      <c r="A15" s="132"/>
      <c r="B15" s="68">
        <v>5</v>
      </c>
      <c r="C15" s="7" t="str">
        <f t="shared" si="3"/>
        <v/>
      </c>
      <c r="D15" s="68"/>
      <c r="E15" s="132"/>
      <c r="F15" s="129" t="str">
        <f t="shared" si="0"/>
        <v/>
      </c>
      <c r="G15" s="133"/>
      <c r="H15" s="129" t="str">
        <f t="shared" si="1"/>
        <v/>
      </c>
      <c r="I15" s="133"/>
      <c r="J15" s="129" t="str">
        <f t="shared" si="2"/>
        <v/>
      </c>
      <c r="K15" s="156"/>
      <c r="L15" s="150"/>
      <c r="M15" s="159" t="str">
        <f>IF('Calculation Tables'!F30="","",'Calculation Tables'!F30)</f>
        <v/>
      </c>
      <c r="O15" s="233"/>
      <c r="P15" s="233"/>
      <c r="Q15" s="233"/>
    </row>
    <row r="16" spans="1:18" x14ac:dyDescent="0.2">
      <c r="A16" s="132"/>
      <c r="B16" s="68">
        <v>6</v>
      </c>
      <c r="C16" s="7" t="str">
        <f t="shared" si="3"/>
        <v/>
      </c>
      <c r="D16" s="68"/>
      <c r="E16" s="132"/>
      <c r="F16" s="129" t="str">
        <f t="shared" si="0"/>
        <v/>
      </c>
      <c r="G16" s="133"/>
      <c r="H16" s="129" t="str">
        <f t="shared" si="1"/>
        <v/>
      </c>
      <c r="I16" s="133"/>
      <c r="J16" s="129" t="str">
        <f t="shared" si="2"/>
        <v/>
      </c>
      <c r="K16" s="156"/>
      <c r="L16" s="150"/>
      <c r="M16" s="159" t="str">
        <f>IF('Calculation Tables'!G30="","",'Calculation Tables'!G30)</f>
        <v/>
      </c>
    </row>
    <row r="17" spans="1:13" x14ac:dyDescent="0.2">
      <c r="A17" s="132"/>
      <c r="B17" s="68">
        <v>7</v>
      </c>
      <c r="C17" s="7" t="str">
        <f t="shared" si="3"/>
        <v/>
      </c>
      <c r="D17" s="68"/>
      <c r="E17" s="132"/>
      <c r="F17" s="129" t="str">
        <f t="shared" si="0"/>
        <v/>
      </c>
      <c r="G17" s="133"/>
      <c r="H17" s="129" t="str">
        <f t="shared" si="1"/>
        <v/>
      </c>
      <c r="I17" s="133"/>
      <c r="J17" s="129" t="str">
        <f t="shared" si="2"/>
        <v/>
      </c>
      <c r="K17" s="156"/>
      <c r="L17" s="150"/>
      <c r="M17" s="159" t="str">
        <f>IF('Calculation Tables'!H30="","",'Calculation Tables'!H30)</f>
        <v/>
      </c>
    </row>
    <row r="18" spans="1:13" x14ac:dyDescent="0.2">
      <c r="A18" s="132"/>
      <c r="B18" s="68">
        <v>8</v>
      </c>
      <c r="C18" s="7" t="str">
        <f t="shared" si="3"/>
        <v/>
      </c>
      <c r="D18" s="68"/>
      <c r="E18" s="132"/>
      <c r="F18" s="129" t="str">
        <f t="shared" si="0"/>
        <v/>
      </c>
      <c r="G18" s="133"/>
      <c r="H18" s="129" t="str">
        <f t="shared" si="1"/>
        <v/>
      </c>
      <c r="I18" s="133"/>
      <c r="J18" s="129" t="str">
        <f t="shared" si="2"/>
        <v/>
      </c>
      <c r="K18" s="156"/>
      <c r="L18" s="150"/>
      <c r="M18" s="159" t="str">
        <f>IF('Calculation Tables'!I30="","",'Calculation Tables'!I30)</f>
        <v/>
      </c>
    </row>
    <row r="19" spans="1:13" x14ac:dyDescent="0.2">
      <c r="A19" s="132"/>
      <c r="B19" s="68">
        <v>9</v>
      </c>
      <c r="C19" s="7" t="str">
        <f t="shared" si="3"/>
        <v/>
      </c>
      <c r="D19" s="68"/>
      <c r="E19" s="132"/>
      <c r="F19" s="129" t="str">
        <f t="shared" si="0"/>
        <v/>
      </c>
      <c r="G19" s="133"/>
      <c r="H19" s="129" t="str">
        <f t="shared" si="1"/>
        <v/>
      </c>
      <c r="I19" s="133"/>
      <c r="J19" s="129" t="str">
        <f t="shared" si="2"/>
        <v/>
      </c>
      <c r="K19" s="156"/>
      <c r="L19" s="150"/>
      <c r="M19" s="159" t="str">
        <f>IF('Calculation Tables'!J30="","",'Calculation Tables'!J30)</f>
        <v/>
      </c>
    </row>
    <row r="20" spans="1:13" x14ac:dyDescent="0.2">
      <c r="A20" s="132"/>
      <c r="B20" s="68">
        <v>10</v>
      </c>
      <c r="C20" s="7" t="str">
        <f t="shared" si="3"/>
        <v/>
      </c>
      <c r="D20" s="68"/>
      <c r="E20" s="132"/>
      <c r="F20" s="129" t="str">
        <f t="shared" si="0"/>
        <v/>
      </c>
      <c r="G20" s="133"/>
      <c r="H20" s="129" t="str">
        <f t="shared" si="1"/>
        <v/>
      </c>
      <c r="I20" s="133"/>
      <c r="J20" s="129" t="str">
        <f t="shared" si="2"/>
        <v/>
      </c>
      <c r="K20" s="156"/>
      <c r="L20" s="150"/>
      <c r="M20" s="159" t="str">
        <f>IF('Calculation Tables'!K30="","",'Calculation Tables'!K30)</f>
        <v/>
      </c>
    </row>
    <row r="21" spans="1:13" x14ac:dyDescent="0.2">
      <c r="A21" s="132"/>
      <c r="B21" s="68">
        <v>11</v>
      </c>
      <c r="C21" s="7" t="str">
        <f t="shared" si="3"/>
        <v/>
      </c>
      <c r="D21" s="68"/>
      <c r="E21" s="132"/>
      <c r="F21" s="129" t="str">
        <f t="shared" si="0"/>
        <v/>
      </c>
      <c r="G21" s="133"/>
      <c r="H21" s="129" t="str">
        <f t="shared" si="1"/>
        <v/>
      </c>
      <c r="I21" s="133"/>
      <c r="J21" s="129" t="str">
        <f t="shared" si="2"/>
        <v/>
      </c>
      <c r="K21" s="156"/>
      <c r="L21" s="150"/>
      <c r="M21" s="159" t="str">
        <f>IF('Calculation Tables'!L30="","",'Calculation Tables'!L30)</f>
        <v/>
      </c>
    </row>
    <row r="22" spans="1:13" x14ac:dyDescent="0.2">
      <c r="A22" s="132"/>
      <c r="B22" s="68">
        <v>12</v>
      </c>
      <c r="C22" s="7" t="str">
        <f t="shared" si="3"/>
        <v/>
      </c>
      <c r="D22" s="68"/>
      <c r="E22" s="132"/>
      <c r="F22" s="129" t="str">
        <f t="shared" si="0"/>
        <v/>
      </c>
      <c r="G22" s="133"/>
      <c r="H22" s="129" t="str">
        <f t="shared" si="1"/>
        <v/>
      </c>
      <c r="I22" s="133"/>
      <c r="J22" s="129" t="str">
        <f t="shared" si="2"/>
        <v/>
      </c>
      <c r="K22" s="156"/>
      <c r="L22" s="150"/>
      <c r="M22" s="159" t="str">
        <f>IF('Calculation Tables'!M30="","",'Calculation Tables'!M30)</f>
        <v/>
      </c>
    </row>
    <row r="23" spans="1:13" x14ac:dyDescent="0.2">
      <c r="A23" s="132"/>
      <c r="B23" s="68">
        <v>13</v>
      </c>
      <c r="C23" s="7" t="str">
        <f t="shared" si="3"/>
        <v/>
      </c>
      <c r="D23" s="68"/>
      <c r="E23" s="132"/>
      <c r="F23" s="129" t="str">
        <f t="shared" si="0"/>
        <v/>
      </c>
      <c r="G23" s="133"/>
      <c r="H23" s="129" t="str">
        <f t="shared" si="1"/>
        <v/>
      </c>
      <c r="I23" s="133"/>
      <c r="J23" s="129" t="str">
        <f t="shared" si="2"/>
        <v/>
      </c>
      <c r="K23" s="156"/>
      <c r="L23" s="150"/>
      <c r="M23" s="159" t="str">
        <f>IF('Calculation Tables'!N30="","",'Calculation Tables'!N30)</f>
        <v/>
      </c>
    </row>
    <row r="24" spans="1:13" x14ac:dyDescent="0.2">
      <c r="A24" s="132"/>
      <c r="B24" s="68">
        <v>14</v>
      </c>
      <c r="C24" s="7" t="str">
        <f t="shared" si="3"/>
        <v/>
      </c>
      <c r="D24" s="68"/>
      <c r="E24" s="132"/>
      <c r="F24" s="129" t="str">
        <f t="shared" si="0"/>
        <v/>
      </c>
      <c r="G24" s="133"/>
      <c r="H24" s="129" t="str">
        <f t="shared" si="1"/>
        <v/>
      </c>
      <c r="I24" s="133"/>
      <c r="J24" s="129" t="str">
        <f t="shared" si="2"/>
        <v/>
      </c>
      <c r="K24" s="156"/>
      <c r="L24" s="150"/>
      <c r="M24" s="159" t="str">
        <f>IF('Calculation Tables'!O30="","",'Calculation Tables'!O30)</f>
        <v/>
      </c>
    </row>
    <row r="25" spans="1:13" x14ac:dyDescent="0.2">
      <c r="A25" s="132"/>
      <c r="B25" s="68">
        <v>15</v>
      </c>
      <c r="C25" s="7" t="str">
        <f t="shared" si="3"/>
        <v/>
      </c>
      <c r="D25" s="68"/>
      <c r="E25" s="132"/>
      <c r="F25" s="129" t="str">
        <f t="shared" si="0"/>
        <v/>
      </c>
      <c r="G25" s="133"/>
      <c r="H25" s="129" t="str">
        <f t="shared" si="1"/>
        <v/>
      </c>
      <c r="I25" s="133"/>
      <c r="J25" s="129" t="str">
        <f t="shared" si="2"/>
        <v/>
      </c>
      <c r="K25" s="156"/>
      <c r="L25" s="150"/>
      <c r="M25" s="159" t="str">
        <f>IF('Calculation Tables'!P30="","",'Calculation Tables'!P30)</f>
        <v/>
      </c>
    </row>
    <row r="26" spans="1:13" x14ac:dyDescent="0.2">
      <c r="A26" s="132"/>
      <c r="B26" s="68">
        <v>16</v>
      </c>
      <c r="C26" s="7" t="str">
        <f t="shared" si="3"/>
        <v/>
      </c>
      <c r="D26" s="68"/>
      <c r="E26" s="132"/>
      <c r="F26" s="129" t="str">
        <f t="shared" si="0"/>
        <v/>
      </c>
      <c r="G26" s="133"/>
      <c r="H26" s="129" t="str">
        <f t="shared" si="1"/>
        <v/>
      </c>
      <c r="I26" s="133"/>
      <c r="J26" s="129" t="str">
        <f t="shared" si="2"/>
        <v/>
      </c>
      <c r="K26" s="156"/>
      <c r="L26" s="150"/>
      <c r="M26" s="159" t="str">
        <f>IF('Calculation Tables'!Q30="","",'Calculation Tables'!Q30)</f>
        <v/>
      </c>
    </row>
    <row r="27" spans="1:13" x14ac:dyDescent="0.2">
      <c r="A27" s="132"/>
      <c r="B27" s="68">
        <v>17</v>
      </c>
      <c r="C27" s="7" t="str">
        <f t="shared" si="3"/>
        <v/>
      </c>
      <c r="D27" s="68"/>
      <c r="E27" s="132"/>
      <c r="F27" s="129" t="str">
        <f t="shared" si="0"/>
        <v/>
      </c>
      <c r="G27" s="133"/>
      <c r="H27" s="129" t="str">
        <f t="shared" si="1"/>
        <v/>
      </c>
      <c r="I27" s="133"/>
      <c r="J27" s="129" t="str">
        <f t="shared" si="2"/>
        <v/>
      </c>
      <c r="K27" s="156"/>
      <c r="L27" s="150"/>
      <c r="M27" s="159" t="str">
        <f>IF('Calculation Tables'!R30="","",'Calculation Tables'!R30)</f>
        <v/>
      </c>
    </row>
    <row r="28" spans="1:13" x14ac:dyDescent="0.2">
      <c r="A28" s="132"/>
      <c r="B28" s="68">
        <v>18</v>
      </c>
      <c r="C28" s="7" t="str">
        <f t="shared" si="3"/>
        <v/>
      </c>
      <c r="D28" s="68"/>
      <c r="E28" s="132"/>
      <c r="F28" s="129" t="str">
        <f t="shared" si="0"/>
        <v/>
      </c>
      <c r="G28" s="133"/>
      <c r="H28" s="129" t="str">
        <f t="shared" si="1"/>
        <v/>
      </c>
      <c r="I28" s="133"/>
      <c r="J28" s="129" t="str">
        <f t="shared" si="2"/>
        <v/>
      </c>
      <c r="K28" s="156"/>
      <c r="L28" s="150"/>
      <c r="M28" s="159" t="str">
        <f>IF('Calculation Tables'!S30="","",'Calculation Tables'!S30)</f>
        <v/>
      </c>
    </row>
    <row r="29" spans="1:13" x14ac:dyDescent="0.2">
      <c r="A29" s="132"/>
      <c r="B29" s="68">
        <v>19</v>
      </c>
      <c r="C29" s="7" t="str">
        <f t="shared" si="3"/>
        <v/>
      </c>
      <c r="D29" s="68"/>
      <c r="E29" s="132"/>
      <c r="F29" s="129" t="str">
        <f t="shared" si="0"/>
        <v/>
      </c>
      <c r="G29" s="133"/>
      <c r="H29" s="129" t="str">
        <f t="shared" si="1"/>
        <v/>
      </c>
      <c r="I29" s="133"/>
      <c r="J29" s="129" t="str">
        <f t="shared" si="2"/>
        <v/>
      </c>
      <c r="K29" s="156"/>
      <c r="L29" s="150"/>
      <c r="M29" s="159" t="str">
        <f>IF('Calculation Tables'!T30="","",'Calculation Tables'!T30)</f>
        <v/>
      </c>
    </row>
    <row r="30" spans="1:13" x14ac:dyDescent="0.2">
      <c r="A30" s="132"/>
      <c r="B30" s="68">
        <v>20</v>
      </c>
      <c r="C30" s="7" t="str">
        <f t="shared" si="3"/>
        <v/>
      </c>
      <c r="D30" s="68"/>
      <c r="E30" s="132"/>
      <c r="F30" s="129" t="str">
        <f t="shared" si="0"/>
        <v/>
      </c>
      <c r="G30" s="133"/>
      <c r="H30" s="129" t="str">
        <f t="shared" si="1"/>
        <v/>
      </c>
      <c r="I30" s="133"/>
      <c r="J30" s="129" t="str">
        <f t="shared" si="2"/>
        <v/>
      </c>
      <c r="K30" s="156"/>
      <c r="L30" s="150"/>
      <c r="M30" s="159" t="str">
        <f>IF('Calculation Tables'!U30="","",'Calculation Tables'!U30)</f>
        <v/>
      </c>
    </row>
    <row r="31" spans="1:13" x14ac:dyDescent="0.2">
      <c r="A31" s="132"/>
      <c r="B31" s="68">
        <v>21</v>
      </c>
      <c r="C31" s="7" t="str">
        <f t="shared" si="3"/>
        <v/>
      </c>
      <c r="D31" s="68"/>
      <c r="E31" s="132"/>
      <c r="F31" s="129" t="str">
        <f t="shared" si="0"/>
        <v/>
      </c>
      <c r="G31" s="133"/>
      <c r="H31" s="129" t="str">
        <f t="shared" si="1"/>
        <v/>
      </c>
      <c r="I31" s="133"/>
      <c r="J31" s="129" t="str">
        <f t="shared" si="2"/>
        <v/>
      </c>
      <c r="K31" s="156"/>
      <c r="L31" s="150"/>
      <c r="M31" s="159" t="str">
        <f>IF('Calculation Tables'!V30="","",'Calculation Tables'!V30)</f>
        <v/>
      </c>
    </row>
    <row r="32" spans="1:13" x14ac:dyDescent="0.2">
      <c r="A32" s="132"/>
      <c r="B32" s="68">
        <v>22</v>
      </c>
      <c r="C32" s="7" t="str">
        <f t="shared" si="3"/>
        <v/>
      </c>
      <c r="D32" s="68"/>
      <c r="E32" s="132"/>
      <c r="F32" s="129" t="str">
        <f t="shared" si="0"/>
        <v/>
      </c>
      <c r="G32" s="133"/>
      <c r="H32" s="129" t="str">
        <f t="shared" si="1"/>
        <v/>
      </c>
      <c r="I32" s="133"/>
      <c r="J32" s="129" t="str">
        <f t="shared" si="2"/>
        <v/>
      </c>
      <c r="K32" s="156"/>
      <c r="L32" s="150"/>
      <c r="M32" s="159" t="str">
        <f>IF('Calculation Tables'!W30="","",'Calculation Tables'!W30)</f>
        <v/>
      </c>
    </row>
    <row r="33" spans="1:13" x14ac:dyDescent="0.2">
      <c r="A33" s="132"/>
      <c r="B33" s="68">
        <v>23</v>
      </c>
      <c r="C33" s="7" t="str">
        <f t="shared" si="3"/>
        <v/>
      </c>
      <c r="D33" s="68"/>
      <c r="E33" s="132"/>
      <c r="F33" s="129" t="str">
        <f t="shared" si="0"/>
        <v/>
      </c>
      <c r="G33" s="133"/>
      <c r="H33" s="129" t="str">
        <f t="shared" si="1"/>
        <v/>
      </c>
      <c r="I33" s="133"/>
      <c r="J33" s="129" t="str">
        <f t="shared" si="2"/>
        <v/>
      </c>
      <c r="K33" s="156"/>
      <c r="L33" s="150"/>
      <c r="M33" s="159" t="str">
        <f>IF('Calculation Tables'!X30="","",'Calculation Tables'!X30)</f>
        <v/>
      </c>
    </row>
    <row r="34" spans="1:13" x14ac:dyDescent="0.2">
      <c r="A34" s="132"/>
      <c r="B34" s="68">
        <v>24</v>
      </c>
      <c r="C34" s="7" t="str">
        <f t="shared" si="3"/>
        <v/>
      </c>
      <c r="D34" s="68"/>
      <c r="E34" s="132"/>
      <c r="F34" s="129" t="str">
        <f t="shared" si="0"/>
        <v/>
      </c>
      <c r="G34" s="133"/>
      <c r="H34" s="129" t="str">
        <f t="shared" si="1"/>
        <v/>
      </c>
      <c r="I34" s="133"/>
      <c r="J34" s="129" t="str">
        <f t="shared" si="2"/>
        <v/>
      </c>
      <c r="K34" s="156"/>
      <c r="L34" s="150"/>
      <c r="M34" s="159" t="str">
        <f>IF('Calculation Tables'!Y30="","",'Calculation Tables'!Y30)</f>
        <v/>
      </c>
    </row>
    <row r="35" spans="1:13" x14ac:dyDescent="0.2">
      <c r="A35" s="132"/>
      <c r="B35" s="68">
        <v>25</v>
      </c>
      <c r="C35" s="7" t="str">
        <f t="shared" si="3"/>
        <v/>
      </c>
      <c r="D35" s="68"/>
      <c r="E35" s="132"/>
      <c r="F35" s="129" t="str">
        <f t="shared" si="0"/>
        <v/>
      </c>
      <c r="G35" s="133"/>
      <c r="H35" s="129" t="str">
        <f t="shared" si="1"/>
        <v/>
      </c>
      <c r="I35" s="133"/>
      <c r="J35" s="129" t="str">
        <f t="shared" si="2"/>
        <v/>
      </c>
      <c r="K35" s="156"/>
      <c r="L35" s="150"/>
      <c r="M35" s="159" t="str">
        <f>IF('Calculation Tables'!Z30="","",'Calculation Tables'!Z30)</f>
        <v/>
      </c>
    </row>
    <row r="36" spans="1:13" x14ac:dyDescent="0.2">
      <c r="A36" s="132"/>
      <c r="B36" s="68">
        <v>26</v>
      </c>
      <c r="C36" s="7" t="str">
        <f t="shared" si="3"/>
        <v/>
      </c>
      <c r="D36" s="68"/>
      <c r="E36" s="132"/>
      <c r="F36" s="129" t="str">
        <f t="shared" si="0"/>
        <v/>
      </c>
      <c r="G36" s="133"/>
      <c r="H36" s="129" t="str">
        <f t="shared" si="1"/>
        <v/>
      </c>
      <c r="I36" s="133"/>
      <c r="J36" s="129" t="str">
        <f t="shared" si="2"/>
        <v/>
      </c>
      <c r="K36" s="156"/>
      <c r="L36" s="150"/>
      <c r="M36" s="159" t="str">
        <f>IF('Calculation Tables'!AA30="","",'Calculation Tables'!AA30)</f>
        <v/>
      </c>
    </row>
    <row r="37" spans="1:13" x14ac:dyDescent="0.2">
      <c r="A37" s="132"/>
      <c r="B37" s="68">
        <v>27</v>
      </c>
      <c r="C37" s="7" t="str">
        <f t="shared" si="3"/>
        <v/>
      </c>
      <c r="D37" s="68"/>
      <c r="E37" s="132"/>
      <c r="F37" s="129" t="str">
        <f t="shared" si="0"/>
        <v/>
      </c>
      <c r="G37" s="133"/>
      <c r="H37" s="129" t="str">
        <f t="shared" si="1"/>
        <v/>
      </c>
      <c r="I37" s="133"/>
      <c r="J37" s="129" t="str">
        <f t="shared" si="2"/>
        <v/>
      </c>
      <c r="K37" s="156"/>
      <c r="L37" s="150"/>
      <c r="M37" s="159" t="str">
        <f>IF('Calculation Tables'!AB30="","",'Calculation Tables'!AB30)</f>
        <v/>
      </c>
    </row>
    <row r="38" spans="1:13" x14ac:dyDescent="0.2">
      <c r="A38" s="132"/>
      <c r="B38" s="68">
        <v>28</v>
      </c>
      <c r="C38" s="7" t="str">
        <f t="shared" si="3"/>
        <v/>
      </c>
      <c r="D38" s="68"/>
      <c r="E38" s="132"/>
      <c r="F38" s="129" t="str">
        <f t="shared" si="0"/>
        <v/>
      </c>
      <c r="G38" s="133"/>
      <c r="H38" s="129" t="str">
        <f t="shared" si="1"/>
        <v/>
      </c>
      <c r="I38" s="133"/>
      <c r="J38" s="129" t="str">
        <f t="shared" si="2"/>
        <v/>
      </c>
      <c r="K38" s="156"/>
      <c r="L38" s="150"/>
      <c r="M38" s="159" t="str">
        <f>IF('Calculation Tables'!AC30="","",'Calculation Tables'!AC30)</f>
        <v/>
      </c>
    </row>
    <row r="39" spans="1:13" x14ac:dyDescent="0.2">
      <c r="A39" s="132"/>
      <c r="B39" s="68">
        <v>29</v>
      </c>
      <c r="C39" s="7" t="str">
        <f t="shared" si="3"/>
        <v/>
      </c>
      <c r="D39" s="68"/>
      <c r="E39" s="132"/>
      <c r="F39" s="129" t="str">
        <f t="shared" si="0"/>
        <v/>
      </c>
      <c r="G39" s="133"/>
      <c r="H39" s="129" t="str">
        <f t="shared" si="1"/>
        <v/>
      </c>
      <c r="I39" s="133"/>
      <c r="J39" s="129" t="str">
        <f t="shared" si="2"/>
        <v/>
      </c>
      <c r="K39" s="156"/>
      <c r="L39" s="150"/>
      <c r="M39" s="159" t="str">
        <f>IF('Calculation Tables'!AD30="","",'Calculation Tables'!AD30)</f>
        <v/>
      </c>
    </row>
    <row r="40" spans="1:13" x14ac:dyDescent="0.2">
      <c r="A40" s="132"/>
      <c r="B40" s="68">
        <v>30</v>
      </c>
      <c r="C40" s="7" t="str">
        <f t="shared" si="3"/>
        <v/>
      </c>
      <c r="D40" s="68"/>
      <c r="E40" s="132"/>
      <c r="F40" s="129" t="str">
        <f t="shared" si="0"/>
        <v/>
      </c>
      <c r="G40" s="133"/>
      <c r="H40" s="129" t="str">
        <f t="shared" si="1"/>
        <v/>
      </c>
      <c r="I40" s="133"/>
      <c r="J40" s="129" t="str">
        <f t="shared" si="2"/>
        <v/>
      </c>
      <c r="K40" s="156"/>
      <c r="L40" s="150"/>
      <c r="M40" s="159" t="str">
        <f>IF('Calculation Tables'!AE30="","",'Calculation Tables'!AE30)</f>
        <v/>
      </c>
    </row>
    <row r="41" spans="1:13" ht="13.5" thickBot="1" x14ac:dyDescent="0.25">
      <c r="A41" s="134"/>
      <c r="B41" s="135">
        <v>31</v>
      </c>
      <c r="C41" s="7" t="str">
        <f t="shared" si="3"/>
        <v/>
      </c>
      <c r="D41" s="135"/>
      <c r="E41" s="134"/>
      <c r="F41" s="136" t="str">
        <f t="shared" si="0"/>
        <v/>
      </c>
      <c r="G41" s="137"/>
      <c r="H41" s="136" t="str">
        <f t="shared" si="1"/>
        <v/>
      </c>
      <c r="I41" s="137"/>
      <c r="J41" s="136" t="str">
        <f t="shared" si="2"/>
        <v/>
      </c>
      <c r="K41" s="157"/>
      <c r="L41" s="150"/>
      <c r="M41" s="159" t="str">
        <f>IF('Calculation Tables'!AF30="","",'Calculation Tables'!AF30)</f>
        <v/>
      </c>
    </row>
    <row r="42" spans="1:13" ht="13.5" customHeight="1" thickTop="1" thickBot="1" x14ac:dyDescent="0.25">
      <c r="A42" s="232" t="s">
        <v>619</v>
      </c>
      <c r="B42" s="232"/>
      <c r="C42" s="138" t="str">
        <f>IF(SUM(C11:C41)&gt;0,SUM(C11:C41),"")</f>
        <v/>
      </c>
      <c r="D42" s="139"/>
      <c r="E42" s="139" t="str">
        <f>IF(SUM(E11:E41)&gt;0,SUM(E11:E41),"")</f>
        <v/>
      </c>
      <c r="F42" s="140"/>
      <c r="G42" s="139" t="str">
        <f>IF(SUM(G11:G41)&gt;0,SUM(G11:G41),"")</f>
        <v/>
      </c>
      <c r="H42" s="140"/>
      <c r="I42" s="139" t="str">
        <f>IF(SUM(I11:I41)&gt;0,SUM(I11:I41),"")</f>
        <v/>
      </c>
      <c r="J42" s="140"/>
      <c r="K42" s="153" t="str">
        <f>IF(SUM(K11:K41)&gt;0,SUM(K11:K41),"")</f>
        <v/>
      </c>
      <c r="L42" s="230" t="str">
        <f>IF('CT Segments'!L8="","",CONCATENATE('CT Segments'!K8," ",'CT Segments'!L8))</f>
        <v/>
      </c>
      <c r="M42" s="231"/>
    </row>
    <row r="43" spans="1:13" ht="14.25" thickTop="1" thickBot="1" x14ac:dyDescent="0.25">
      <c r="A43" s="221" t="s">
        <v>620</v>
      </c>
      <c r="B43" s="221"/>
      <c r="C43" s="141" t="str">
        <f>IF(SUM(C11:C41)&gt;0,AVERAGE(C11:C41),"")</f>
        <v/>
      </c>
      <c r="D43" s="141"/>
      <c r="E43" s="141" t="str">
        <f t="shared" ref="E43:J43" si="4">IF(SUM(E11:E41)&gt;0,AVERAGE(E11:E41),"")</f>
        <v/>
      </c>
      <c r="F43" s="141" t="str">
        <f t="shared" si="4"/>
        <v/>
      </c>
      <c r="G43" s="141" t="str">
        <f t="shared" si="4"/>
        <v/>
      </c>
      <c r="H43" s="141" t="str">
        <f t="shared" si="4"/>
        <v/>
      </c>
      <c r="I43" s="141" t="str">
        <f t="shared" si="4"/>
        <v/>
      </c>
      <c r="J43" s="141" t="str">
        <f t="shared" si="4"/>
        <v/>
      </c>
      <c r="K43" s="158" t="str">
        <f>IF(SUM(K11:K41)&gt;0,AVERAGE(K11:K41),"")</f>
        <v/>
      </c>
      <c r="L43" s="195" t="str">
        <f>IF('CT Segments'!L9="","",CONCATENATE('CT Segments'!K9," ",'CT Segments'!L9," ",'CT Segments'!M9))</f>
        <v/>
      </c>
      <c r="M43" s="196"/>
    </row>
    <row r="44" spans="1:13" ht="13.5" thickTop="1" x14ac:dyDescent="0.2">
      <c r="A44" s="221" t="s">
        <v>621</v>
      </c>
      <c r="B44" s="221"/>
      <c r="C44" s="7" t="str">
        <f>IF(SUM(C11:C41)&gt;0,MAX(C11,C41),"")</f>
        <v/>
      </c>
      <c r="D44" s="7"/>
      <c r="E44" s="7" t="str">
        <f t="shared" ref="E44:J44" si="5">IF(SUM(E11:E41)&gt;0,MAX(E11,E41),"")</f>
        <v/>
      </c>
      <c r="F44" s="7" t="str">
        <f t="shared" si="5"/>
        <v/>
      </c>
      <c r="G44" s="7" t="str">
        <f t="shared" si="5"/>
        <v/>
      </c>
      <c r="H44" s="7" t="str">
        <f t="shared" si="5"/>
        <v/>
      </c>
      <c r="I44" s="7" t="str">
        <f t="shared" si="5"/>
        <v/>
      </c>
      <c r="J44" s="7" t="str">
        <f t="shared" si="5"/>
        <v/>
      </c>
      <c r="K44" s="74" t="str">
        <f>IF(SUM(K11:K41)&gt;0,MAX(K11,K41),"")</f>
        <v/>
      </c>
      <c r="L44" s="195" t="str">
        <f>IF('CT Segments'!L11="","",CONCATENATE('CT Segments'!K11," ",'CT Segments'!L11," ",'CT Segments'!M11))</f>
        <v/>
      </c>
      <c r="M44" s="196"/>
    </row>
    <row r="45" spans="1:13" ht="13.5" thickBot="1" x14ac:dyDescent="0.25">
      <c r="A45" s="220" t="s">
        <v>622</v>
      </c>
      <c r="B45" s="220"/>
      <c r="C45" s="6" t="str">
        <f>IF(SUM(C11:C41)&gt;0,MIN(C11,C41),"")</f>
        <v/>
      </c>
      <c r="D45" s="6"/>
      <c r="E45" s="6" t="str">
        <f t="shared" ref="E45:J45" si="6">IF(SUM(E11:E41)&gt;0,MIN(E11,E41),"")</f>
        <v/>
      </c>
      <c r="F45" s="6" t="str">
        <f t="shared" si="6"/>
        <v/>
      </c>
      <c r="G45" s="6" t="str">
        <f t="shared" si="6"/>
        <v/>
      </c>
      <c r="H45" s="6" t="str">
        <f t="shared" si="6"/>
        <v/>
      </c>
      <c r="I45" s="6" t="str">
        <f t="shared" si="6"/>
        <v/>
      </c>
      <c r="J45" s="6" t="str">
        <f t="shared" si="6"/>
        <v/>
      </c>
      <c r="K45" s="146" t="str">
        <f>IF(SUM(K11:K41)&gt;0,MIN(K11,K41),"")</f>
        <v/>
      </c>
      <c r="L45" s="218" t="str">
        <f>IF('CT Segments'!L12="","",CONCATENATE('CT Segments'!K12," ",'CT Segments'!L12," ",'CT Segments'!M12))</f>
        <v/>
      </c>
      <c r="M45" s="219"/>
    </row>
    <row r="46" spans="1:13" ht="9" customHeight="1" thickBot="1" x14ac:dyDescent="0.25"/>
    <row r="47" spans="1:13" x14ac:dyDescent="0.2">
      <c r="A47" s="142" t="s">
        <v>1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6"/>
    </row>
    <row r="48" spans="1:13" x14ac:dyDescent="0.2">
      <c r="A48" s="207"/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9"/>
    </row>
    <row r="49" spans="1:13" x14ac:dyDescent="0.2">
      <c r="A49" s="207"/>
      <c r="B49" s="208"/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9"/>
    </row>
    <row r="50" spans="1:13" s="143" customFormat="1" ht="11.25" customHeight="1" x14ac:dyDescent="0.15">
      <c r="A50" s="201" t="s">
        <v>623</v>
      </c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</row>
    <row r="51" spans="1:13" s="143" customFormat="1" ht="12.75" customHeight="1" x14ac:dyDescent="0.15">
      <c r="A51" s="201"/>
      <c r="B51" s="201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</row>
    <row r="52" spans="1:13" ht="20.100000000000001" customHeight="1" thickBot="1" x14ac:dyDescent="0.25">
      <c r="A52" s="197" t="s">
        <v>596</v>
      </c>
      <c r="B52" s="197"/>
      <c r="C52" s="198"/>
      <c r="D52" s="198"/>
      <c r="E52" s="198"/>
      <c r="F52" s="198"/>
      <c r="G52" s="198"/>
      <c r="H52" s="198"/>
      <c r="I52" s="204" t="s">
        <v>624</v>
      </c>
      <c r="J52" s="204"/>
      <c r="K52" s="215"/>
      <c r="L52" s="215"/>
      <c r="M52" s="215"/>
    </row>
    <row r="53" spans="1:13" ht="16.5" customHeight="1" thickBot="1" x14ac:dyDescent="0.25">
      <c r="A53" s="197" t="s">
        <v>625</v>
      </c>
      <c r="B53" s="197"/>
      <c r="C53" s="217"/>
      <c r="D53" s="217"/>
      <c r="E53" s="217"/>
      <c r="F53" s="217"/>
      <c r="G53" s="217"/>
      <c r="H53" s="217"/>
      <c r="I53" s="204" t="s">
        <v>63</v>
      </c>
      <c r="J53" s="204"/>
      <c r="K53" s="216"/>
      <c r="L53" s="216"/>
      <c r="M53" s="216"/>
    </row>
    <row r="54" spans="1:13" ht="5.25" customHeight="1" x14ac:dyDescent="0.2">
      <c r="A54" s="16"/>
      <c r="B54" s="16"/>
      <c r="C54" s="144"/>
      <c r="D54" s="144"/>
      <c r="E54" s="144"/>
      <c r="F54" s="144"/>
      <c r="G54" s="144"/>
      <c r="H54" s="144"/>
      <c r="I54" s="11"/>
      <c r="J54" s="11"/>
      <c r="K54" s="11"/>
      <c r="L54" s="15"/>
      <c r="M54" s="15"/>
    </row>
    <row r="55" spans="1:13" ht="24" customHeight="1" x14ac:dyDescent="0.2">
      <c r="A55" s="201" t="s">
        <v>637</v>
      </c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</row>
  </sheetData>
  <sheetProtection sheet="1" objects="1" scenarios="1" formatCells="0" selectLockedCells="1"/>
  <mergeCells count="47">
    <mergeCell ref="O11:Q15"/>
    <mergeCell ref="O4:Q4"/>
    <mergeCell ref="A5:H5"/>
    <mergeCell ref="A7:C7"/>
    <mergeCell ref="E7:J7"/>
    <mergeCell ref="A8:C8"/>
    <mergeCell ref="E8:F8"/>
    <mergeCell ref="G8:H8"/>
    <mergeCell ref="B9:B10"/>
    <mergeCell ref="E9:E10"/>
    <mergeCell ref="C9:C10"/>
    <mergeCell ref="K7:M7"/>
    <mergeCell ref="A44:B44"/>
    <mergeCell ref="A1:M1"/>
    <mergeCell ref="A2:M2"/>
    <mergeCell ref="J5:K5"/>
    <mergeCell ref="J4:K4"/>
    <mergeCell ref="A4:H4"/>
    <mergeCell ref="I8:J8"/>
    <mergeCell ref="G9:G10"/>
    <mergeCell ref="L42:M42"/>
    <mergeCell ref="A42:B42"/>
    <mergeCell ref="A43:B43"/>
    <mergeCell ref="H9:H10"/>
    <mergeCell ref="I9:I10"/>
    <mergeCell ref="J9:J10"/>
    <mergeCell ref="A53:B53"/>
    <mergeCell ref="C53:H53"/>
    <mergeCell ref="I53:J53"/>
    <mergeCell ref="L45:M45"/>
    <mergeCell ref="A45:B45"/>
    <mergeCell ref="L43:M43"/>
    <mergeCell ref="A52:B52"/>
    <mergeCell ref="C52:H52"/>
    <mergeCell ref="F9:F10"/>
    <mergeCell ref="A55:M55"/>
    <mergeCell ref="M9:M10"/>
    <mergeCell ref="I52:J52"/>
    <mergeCell ref="B47:M47"/>
    <mergeCell ref="A48:M48"/>
    <mergeCell ref="A49:M49"/>
    <mergeCell ref="A50:M51"/>
    <mergeCell ref="D9:D10"/>
    <mergeCell ref="L8:L10"/>
    <mergeCell ref="L44:M44"/>
    <mergeCell ref="K52:M52"/>
    <mergeCell ref="K53:M53"/>
  </mergeCells>
  <phoneticPr fontId="10" type="noConversion"/>
  <conditionalFormatting sqref="A4 I4:J4 L4:M4 A8:C8 G8:J8 A11:A41 E11:E41 G11:G41 I11:I41 K11:L41">
    <cfRule type="cellIs" dxfId="2" priority="2" stopIfTrue="1" operator="equal">
      <formula>""</formula>
    </cfRule>
  </conditionalFormatting>
  <conditionalFormatting sqref="M11:M41">
    <cfRule type="cellIs" dxfId="1" priority="1" stopIfTrue="1" operator="equal">
      <formula>"NO"</formula>
    </cfRule>
  </conditionalFormatting>
  <dataValidations count="3">
    <dataValidation type="list" allowBlank="1" showInputMessage="1" showErrorMessage="1" prompt="Select 'Y' or 'N'" sqref="L11:L41" xr:uid="{00000000-0002-0000-0000-000000000000}">
      <formula1>$Q$8:$Q$9</formula1>
    </dataValidation>
    <dataValidation allowBlank="1" showInputMessage="1" showErrorMessage="1" error="Enter 1 if gallons or 7.481 if cubic feet" sqref="O8:O9" xr:uid="{00000000-0002-0000-0000-000001000000}"/>
    <dataValidation type="list" showInputMessage="1" showErrorMessage="1" error="Select volume units of master meter" prompt="Select volume units of master meter" sqref="A10" xr:uid="{00000000-0002-0000-0000-000002000000}">
      <formula1>$R$11:$R$12</formula1>
    </dataValidation>
  </dataValidations>
  <pageMargins left="0.5" right="0.5" top="0.5" bottom="0.5" header="0.5" footer="0.5"/>
  <pageSetup orientation="portrait" r:id="rId1"/>
  <headerFooter alignWithMargins="0"/>
  <ignoredErrors>
    <ignoredError sqref="I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Q107"/>
  <sheetViews>
    <sheetView showGridLines="0" tabSelected="1" topLeftCell="A75" zoomScaleNormal="100" workbookViewId="0">
      <selection activeCell="B44" sqref="B44:C45"/>
    </sheetView>
  </sheetViews>
  <sheetFormatPr defaultRowHeight="12.75" x14ac:dyDescent="0.2"/>
  <cols>
    <col min="1" max="1" width="12.42578125" customWidth="1"/>
    <col min="2" max="2" width="12.5703125" customWidth="1"/>
    <col min="3" max="3" width="13.28515625" customWidth="1"/>
    <col min="4" max="4" width="11.5703125" customWidth="1"/>
    <col min="6" max="6" width="10.7109375" style="15" customWidth="1"/>
    <col min="7" max="7" width="11.28515625" style="15" customWidth="1"/>
    <col min="8" max="8" width="11.140625" customWidth="1"/>
    <col min="9" max="9" width="12.5703125" customWidth="1"/>
    <col min="10" max="16" width="5.7109375" customWidth="1"/>
    <col min="17" max="17" width="2.7109375" hidden="1" customWidth="1"/>
    <col min="18" max="31" width="5.7109375" customWidth="1"/>
    <col min="32" max="33" width="4.7109375" customWidth="1"/>
    <col min="34" max="35" width="6.7109375" customWidth="1"/>
    <col min="36" max="37" width="5.7109375" customWidth="1"/>
  </cols>
  <sheetData>
    <row r="1" spans="1:9" ht="15" x14ac:dyDescent="0.25">
      <c r="A1" s="246" t="s">
        <v>7</v>
      </c>
      <c r="B1" s="246"/>
      <c r="C1" s="246"/>
      <c r="D1" s="246"/>
      <c r="E1" s="246"/>
      <c r="F1" s="246"/>
      <c r="G1" s="246"/>
      <c r="H1" s="246"/>
      <c r="I1" s="246"/>
    </row>
    <row r="2" spans="1:9" x14ac:dyDescent="0.2">
      <c r="A2" s="247" t="s">
        <v>55</v>
      </c>
      <c r="B2" s="247"/>
      <c r="C2" s="247"/>
      <c r="D2" s="247"/>
      <c r="E2" s="247"/>
      <c r="F2" s="247"/>
      <c r="G2" s="247"/>
      <c r="H2" s="247"/>
      <c r="I2" s="247"/>
    </row>
    <row r="3" spans="1:9" ht="9.9499999999999993" customHeight="1" x14ac:dyDescent="0.2"/>
    <row r="4" spans="1:9" ht="17.100000000000001" customHeight="1" x14ac:dyDescent="0.2">
      <c r="A4" s="188" t="s">
        <v>658</v>
      </c>
      <c r="C4" s="188"/>
      <c r="D4" s="261"/>
      <c r="E4" s="261"/>
      <c r="F4" s="261"/>
      <c r="G4" s="261"/>
      <c r="H4" s="16" t="s">
        <v>59</v>
      </c>
      <c r="I4" s="119"/>
    </row>
    <row r="5" spans="1:9" ht="17.100000000000001" customHeight="1" x14ac:dyDescent="0.2">
      <c r="A5" s="16" t="s">
        <v>60</v>
      </c>
      <c r="B5" s="120"/>
      <c r="C5" s="16" t="s">
        <v>61</v>
      </c>
      <c r="D5" s="120"/>
      <c r="G5" s="16" t="s">
        <v>62</v>
      </c>
      <c r="H5" s="262"/>
      <c r="I5" s="262"/>
    </row>
    <row r="6" spans="1:9" ht="9.9499999999999993" customHeight="1" thickBot="1" x14ac:dyDescent="0.25"/>
    <row r="7" spans="1:9" ht="13.5" customHeight="1" x14ac:dyDescent="0.2">
      <c r="A7" s="248" t="s">
        <v>660</v>
      </c>
      <c r="B7" s="251" t="s">
        <v>8</v>
      </c>
      <c r="C7" s="254" t="s">
        <v>662</v>
      </c>
      <c r="D7" s="255" t="s">
        <v>661</v>
      </c>
      <c r="E7" s="251" t="s">
        <v>9</v>
      </c>
      <c r="F7" s="166"/>
      <c r="G7" s="258" t="s">
        <v>656</v>
      </c>
      <c r="H7" s="268" t="s">
        <v>663</v>
      </c>
      <c r="I7" s="263" t="s">
        <v>35</v>
      </c>
    </row>
    <row r="8" spans="1:9" ht="12.75" customHeight="1" x14ac:dyDescent="0.2">
      <c r="A8" s="249"/>
      <c r="B8" s="252"/>
      <c r="C8" s="252"/>
      <c r="D8" s="256"/>
      <c r="E8" s="252"/>
      <c r="F8" s="167" t="s">
        <v>640</v>
      </c>
      <c r="G8" s="259"/>
      <c r="H8" s="269"/>
      <c r="I8" s="264"/>
    </row>
    <row r="9" spans="1:9" ht="42" customHeight="1" x14ac:dyDescent="0.2">
      <c r="A9" s="249"/>
      <c r="B9" s="252"/>
      <c r="C9" s="252"/>
      <c r="D9" s="256"/>
      <c r="E9" s="252"/>
      <c r="F9" s="167" t="s">
        <v>641</v>
      </c>
      <c r="G9" s="259"/>
      <c r="H9" s="269"/>
      <c r="I9" s="266" t="s">
        <v>664</v>
      </c>
    </row>
    <row r="10" spans="1:9" ht="13.5" thickBot="1" x14ac:dyDescent="0.25">
      <c r="A10" s="250"/>
      <c r="B10" s="253"/>
      <c r="C10" s="253"/>
      <c r="D10" s="257"/>
      <c r="E10" s="253"/>
      <c r="F10" s="164"/>
      <c r="G10" s="260"/>
      <c r="H10" s="245"/>
      <c r="I10" s="267"/>
    </row>
    <row r="11" spans="1:9" ht="17.100000000000001" customHeight="1" thickTop="1" x14ac:dyDescent="0.2">
      <c r="A11" s="170"/>
      <c r="B11" s="174"/>
      <c r="C11" s="110"/>
      <c r="D11" s="110"/>
      <c r="E11" s="110"/>
      <c r="F11" s="177"/>
      <c r="G11" s="177"/>
      <c r="H11" s="181"/>
      <c r="I11" s="111"/>
    </row>
    <row r="12" spans="1:9" ht="17.100000000000001" customHeight="1" x14ac:dyDescent="0.2">
      <c r="A12" s="171"/>
      <c r="B12" s="174"/>
      <c r="C12" s="110"/>
      <c r="D12" s="110"/>
      <c r="E12" s="110"/>
      <c r="F12" s="178"/>
      <c r="G12" s="165"/>
      <c r="H12" s="172"/>
      <c r="I12" s="112"/>
    </row>
    <row r="13" spans="1:9" ht="17.100000000000001" customHeight="1" x14ac:dyDescent="0.2">
      <c r="A13" s="171"/>
      <c r="B13" s="174"/>
      <c r="C13" s="110"/>
      <c r="D13" s="110"/>
      <c r="E13" s="110"/>
      <c r="F13" s="179"/>
      <c r="G13" s="179"/>
      <c r="H13" s="182"/>
      <c r="I13" s="112"/>
    </row>
    <row r="14" spans="1:9" ht="17.100000000000001" customHeight="1" x14ac:dyDescent="0.2">
      <c r="A14" s="171"/>
      <c r="B14" s="174"/>
      <c r="C14" s="110"/>
      <c r="D14" s="110"/>
      <c r="E14" s="110"/>
      <c r="F14" s="179"/>
      <c r="G14" s="179"/>
      <c r="H14" s="172"/>
      <c r="I14" s="173"/>
    </row>
    <row r="15" spans="1:9" ht="17.100000000000001" customHeight="1" x14ac:dyDescent="0.2">
      <c r="A15" s="171"/>
      <c r="B15" s="174"/>
      <c r="C15" s="110"/>
      <c r="D15" s="110"/>
      <c r="E15" s="110"/>
      <c r="F15" s="179"/>
      <c r="G15" s="179"/>
      <c r="H15" s="172"/>
      <c r="I15" s="112"/>
    </row>
    <row r="16" spans="1:9" ht="17.100000000000001" customHeight="1" x14ac:dyDescent="0.2">
      <c r="A16" s="171"/>
      <c r="B16" s="174"/>
      <c r="C16" s="110"/>
      <c r="D16" s="110"/>
      <c r="E16" s="110"/>
      <c r="F16" s="179"/>
      <c r="G16" s="179"/>
      <c r="H16" s="172"/>
      <c r="I16" s="112"/>
    </row>
    <row r="17" spans="1:9" ht="17.100000000000001" customHeight="1" x14ac:dyDescent="0.2">
      <c r="A17" s="171"/>
      <c r="B17" s="174"/>
      <c r="C17" s="110"/>
      <c r="D17" s="110"/>
      <c r="E17" s="110"/>
      <c r="F17" s="179"/>
      <c r="G17" s="179"/>
      <c r="H17" s="172"/>
      <c r="I17" s="112"/>
    </row>
    <row r="18" spans="1:9" ht="17.100000000000001" customHeight="1" x14ac:dyDescent="0.2">
      <c r="A18" s="171"/>
      <c r="B18" s="174"/>
      <c r="C18" s="110"/>
      <c r="D18" s="110"/>
      <c r="E18" s="110"/>
      <c r="F18" s="179"/>
      <c r="G18" s="179"/>
      <c r="H18" s="172"/>
      <c r="I18" s="112"/>
    </row>
    <row r="19" spans="1:9" ht="17.100000000000001" customHeight="1" x14ac:dyDescent="0.2">
      <c r="A19" s="171"/>
      <c r="B19" s="174"/>
      <c r="C19" s="110"/>
      <c r="D19" s="110"/>
      <c r="E19" s="110"/>
      <c r="F19" s="179"/>
      <c r="G19" s="179"/>
      <c r="H19" s="172"/>
      <c r="I19" s="112"/>
    </row>
    <row r="20" spans="1:9" ht="17.100000000000001" customHeight="1" x14ac:dyDescent="0.2">
      <c r="A20" s="171"/>
      <c r="B20" s="174"/>
      <c r="C20" s="110"/>
      <c r="D20" s="110"/>
      <c r="E20" s="110"/>
      <c r="F20" s="179"/>
      <c r="G20" s="179"/>
      <c r="H20" s="172"/>
      <c r="I20" s="112"/>
    </row>
    <row r="21" spans="1:9" ht="17.100000000000001" customHeight="1" x14ac:dyDescent="0.2">
      <c r="A21" s="171"/>
      <c r="B21" s="174"/>
      <c r="C21" s="110"/>
      <c r="D21" s="110"/>
      <c r="E21" s="110"/>
      <c r="F21" s="179"/>
      <c r="G21" s="179"/>
      <c r="H21" s="165"/>
      <c r="I21" s="112"/>
    </row>
    <row r="22" spans="1:9" ht="17.100000000000001" customHeight="1" x14ac:dyDescent="0.2">
      <c r="A22" s="171"/>
      <c r="B22" s="174"/>
      <c r="C22" s="110"/>
      <c r="D22" s="110"/>
      <c r="E22" s="110"/>
      <c r="F22" s="179"/>
      <c r="G22" s="179"/>
      <c r="H22" s="165"/>
      <c r="I22" s="112"/>
    </row>
    <row r="23" spans="1:9" ht="17.100000000000001" customHeight="1" x14ac:dyDescent="0.2">
      <c r="A23" s="171"/>
      <c r="B23" s="174"/>
      <c r="C23" s="110"/>
      <c r="D23" s="110"/>
      <c r="E23" s="110"/>
      <c r="F23" s="179"/>
      <c r="G23" s="179"/>
      <c r="H23" s="165"/>
      <c r="I23" s="112"/>
    </row>
    <row r="24" spans="1:9" ht="17.100000000000001" customHeight="1" x14ac:dyDescent="0.2">
      <c r="A24" s="171"/>
      <c r="B24" s="174"/>
      <c r="C24" s="110"/>
      <c r="D24" s="110"/>
      <c r="E24" s="110"/>
      <c r="F24" s="179"/>
      <c r="G24" s="179"/>
      <c r="H24" s="165"/>
      <c r="I24" s="112"/>
    </row>
    <row r="25" spans="1:9" ht="17.100000000000001" customHeight="1" x14ac:dyDescent="0.2">
      <c r="A25" s="171"/>
      <c r="B25" s="174"/>
      <c r="C25" s="110"/>
      <c r="D25" s="110"/>
      <c r="E25" s="110"/>
      <c r="F25" s="179"/>
      <c r="G25" s="179"/>
      <c r="H25" s="172"/>
      <c r="I25" s="112"/>
    </row>
    <row r="26" spans="1:9" ht="17.100000000000001" customHeight="1" x14ac:dyDescent="0.2">
      <c r="A26" s="171"/>
      <c r="B26" s="174"/>
      <c r="C26" s="110"/>
      <c r="D26" s="110"/>
      <c r="E26" s="110"/>
      <c r="F26" s="179"/>
      <c r="G26" s="179"/>
      <c r="H26" s="172"/>
      <c r="I26" s="112"/>
    </row>
    <row r="27" spans="1:9" ht="17.100000000000001" customHeight="1" x14ac:dyDescent="0.2">
      <c r="A27" s="171"/>
      <c r="B27" s="174"/>
      <c r="C27" s="110"/>
      <c r="D27" s="110"/>
      <c r="E27" s="110"/>
      <c r="F27" s="179"/>
      <c r="G27" s="179"/>
      <c r="H27" s="172"/>
      <c r="I27" s="112"/>
    </row>
    <row r="28" spans="1:9" ht="17.100000000000001" customHeight="1" x14ac:dyDescent="0.2">
      <c r="A28" s="171"/>
      <c r="B28" s="174"/>
      <c r="C28" s="110"/>
      <c r="D28" s="110"/>
      <c r="E28" s="110"/>
      <c r="F28" s="179"/>
      <c r="G28" s="179"/>
      <c r="H28" s="172"/>
      <c r="I28" s="112"/>
    </row>
    <row r="29" spans="1:9" ht="17.100000000000001" customHeight="1" x14ac:dyDescent="0.2">
      <c r="A29" s="171"/>
      <c r="B29" s="174"/>
      <c r="C29" s="110"/>
      <c r="D29" s="110"/>
      <c r="E29" s="110"/>
      <c r="F29" s="179"/>
      <c r="G29" s="179"/>
      <c r="H29" s="172"/>
      <c r="I29" s="173"/>
    </row>
    <row r="30" spans="1:9" ht="17.100000000000001" customHeight="1" x14ac:dyDescent="0.2">
      <c r="A30" s="171"/>
      <c r="B30" s="174"/>
      <c r="C30" s="110"/>
      <c r="D30" s="110"/>
      <c r="E30" s="110"/>
      <c r="F30" s="179"/>
      <c r="G30" s="179"/>
      <c r="H30" s="172"/>
      <c r="I30" s="112"/>
    </row>
    <row r="31" spans="1:9" ht="17.100000000000001" customHeight="1" x14ac:dyDescent="0.2">
      <c r="A31" s="171"/>
      <c r="B31" s="174"/>
      <c r="C31" s="110"/>
      <c r="D31" s="110"/>
      <c r="E31" s="110"/>
      <c r="F31" s="179"/>
      <c r="G31" s="179"/>
      <c r="H31" s="172"/>
      <c r="I31" s="112"/>
    </row>
    <row r="32" spans="1:9" ht="17.100000000000001" customHeight="1" x14ac:dyDescent="0.2">
      <c r="A32" s="171"/>
      <c r="B32" s="174"/>
      <c r="C32" s="110"/>
      <c r="D32" s="110"/>
      <c r="E32" s="110"/>
      <c r="F32" s="179"/>
      <c r="G32" s="179"/>
      <c r="H32" s="172"/>
      <c r="I32" s="112"/>
    </row>
    <row r="33" spans="1:9" ht="17.100000000000001" customHeight="1" x14ac:dyDescent="0.2">
      <c r="A33" s="171"/>
      <c r="B33" s="174"/>
      <c r="C33" s="110"/>
      <c r="D33" s="110"/>
      <c r="E33" s="110"/>
      <c r="F33" s="179"/>
      <c r="G33" s="179"/>
      <c r="H33" s="172"/>
      <c r="I33" s="112"/>
    </row>
    <row r="34" spans="1:9" ht="17.100000000000001" customHeight="1" x14ac:dyDescent="0.2">
      <c r="A34" s="171"/>
      <c r="B34" s="174"/>
      <c r="C34" s="110"/>
      <c r="D34" s="110"/>
      <c r="E34" s="110"/>
      <c r="F34" s="179"/>
      <c r="G34" s="179"/>
      <c r="H34" s="172"/>
      <c r="I34" s="112"/>
    </row>
    <row r="35" spans="1:9" ht="17.100000000000001" customHeight="1" x14ac:dyDescent="0.2">
      <c r="A35" s="171"/>
      <c r="B35" s="174"/>
      <c r="C35" s="110"/>
      <c r="D35" s="110"/>
      <c r="E35" s="110"/>
      <c r="F35" s="179"/>
      <c r="G35" s="179"/>
      <c r="H35" s="172"/>
      <c r="I35" s="173"/>
    </row>
    <row r="36" spans="1:9" ht="17.100000000000001" customHeight="1" x14ac:dyDescent="0.2">
      <c r="A36" s="171"/>
      <c r="B36" s="174"/>
      <c r="C36" s="110"/>
      <c r="D36" s="110"/>
      <c r="E36" s="110"/>
      <c r="F36" s="179"/>
      <c r="G36" s="179"/>
      <c r="H36" s="172"/>
      <c r="I36" s="112"/>
    </row>
    <row r="37" spans="1:9" ht="17.100000000000001" customHeight="1" x14ac:dyDescent="0.2">
      <c r="A37" s="171"/>
      <c r="B37" s="174"/>
      <c r="C37" s="110"/>
      <c r="D37" s="110"/>
      <c r="E37" s="110"/>
      <c r="F37" s="179"/>
      <c r="G37" s="179"/>
      <c r="H37" s="172"/>
      <c r="I37" s="112"/>
    </row>
    <row r="38" spans="1:9" ht="17.100000000000001" customHeight="1" x14ac:dyDescent="0.2">
      <c r="A38" s="171"/>
      <c r="B38" s="174"/>
      <c r="C38" s="110"/>
      <c r="D38" s="110"/>
      <c r="E38" s="110"/>
      <c r="F38" s="179"/>
      <c r="G38" s="179"/>
      <c r="H38" s="172"/>
      <c r="I38" s="112"/>
    </row>
    <row r="39" spans="1:9" ht="17.100000000000001" customHeight="1" x14ac:dyDescent="0.2">
      <c r="A39" s="171"/>
      <c r="B39" s="174"/>
      <c r="C39" s="110"/>
      <c r="D39" s="110"/>
      <c r="E39" s="110"/>
      <c r="F39" s="179"/>
      <c r="G39" s="179"/>
      <c r="H39" s="172"/>
      <c r="I39" s="112"/>
    </row>
    <row r="40" spans="1:9" ht="17.100000000000001" customHeight="1" x14ac:dyDescent="0.2">
      <c r="A40" s="171"/>
      <c r="B40" s="174"/>
      <c r="C40" s="110"/>
      <c r="D40" s="110"/>
      <c r="E40" s="110"/>
      <c r="F40" s="179"/>
      <c r="G40" s="179"/>
      <c r="H40" s="172"/>
      <c r="I40" s="112"/>
    </row>
    <row r="41" spans="1:9" ht="17.100000000000001" customHeight="1" thickBot="1" x14ac:dyDescent="0.25">
      <c r="A41" s="175"/>
      <c r="B41" s="176"/>
      <c r="C41" s="113"/>
      <c r="D41" s="113"/>
      <c r="E41" s="113"/>
      <c r="F41" s="168"/>
      <c r="G41" s="168"/>
      <c r="H41" s="168"/>
      <c r="I41" s="114"/>
    </row>
    <row r="42" spans="1:9" x14ac:dyDescent="0.2">
      <c r="A42" t="s">
        <v>3</v>
      </c>
    </row>
    <row r="43" spans="1:9" x14ac:dyDescent="0.2">
      <c r="A43" t="s">
        <v>4</v>
      </c>
    </row>
    <row r="44" spans="1:9" x14ac:dyDescent="0.2">
      <c r="B44" s="265" t="str">
        <f>IF('Short GW'!C52="","",'Short GW'!C52)</f>
        <v/>
      </c>
      <c r="C44" s="265"/>
      <c r="E44" s="247"/>
      <c r="F44" s="247"/>
      <c r="G44" s="247"/>
      <c r="I44" s="270"/>
    </row>
    <row r="45" spans="1:9" x14ac:dyDescent="0.2">
      <c r="A45" s="105" t="s">
        <v>65</v>
      </c>
      <c r="B45" s="262"/>
      <c r="C45" s="262"/>
      <c r="D45" s="16" t="s">
        <v>64</v>
      </c>
      <c r="E45" s="272"/>
      <c r="F45" s="272"/>
      <c r="G45" s="272"/>
      <c r="H45" s="194" t="s">
        <v>2</v>
      </c>
      <c r="I45" s="271"/>
    </row>
    <row r="46" spans="1:9" x14ac:dyDescent="0.2">
      <c r="A46" s="1" t="s">
        <v>10</v>
      </c>
    </row>
    <row r="47" spans="1:9" ht="8.25" customHeight="1" x14ac:dyDescent="0.2"/>
    <row r="48" spans="1:9" ht="13.5" thickBot="1" x14ac:dyDescent="0.25"/>
    <row r="49" spans="1:9" ht="15" customHeight="1" thickBot="1" x14ac:dyDescent="0.25">
      <c r="A49" s="3" t="s">
        <v>32</v>
      </c>
      <c r="H49" s="169" t="s">
        <v>44</v>
      </c>
      <c r="I49" s="10" t="s">
        <v>45</v>
      </c>
    </row>
    <row r="50" spans="1:9" ht="15" customHeight="1" thickTop="1" x14ac:dyDescent="0.2">
      <c r="A50" s="188" t="s">
        <v>672</v>
      </c>
      <c r="H50" s="183" t="s">
        <v>11</v>
      </c>
      <c r="I50" s="184" t="s">
        <v>643</v>
      </c>
    </row>
    <row r="51" spans="1:9" ht="15" customHeight="1" x14ac:dyDescent="0.2">
      <c r="A51" s="188" t="s">
        <v>669</v>
      </c>
      <c r="H51" s="185" t="s">
        <v>12</v>
      </c>
      <c r="I51" s="186" t="s">
        <v>644</v>
      </c>
    </row>
    <row r="52" spans="1:9" ht="15" customHeight="1" x14ac:dyDescent="0.2">
      <c r="C52" s="188" t="s">
        <v>36</v>
      </c>
      <c r="H52" s="185" t="s">
        <v>13</v>
      </c>
      <c r="I52" s="186">
        <v>3</v>
      </c>
    </row>
    <row r="53" spans="1:9" ht="15" customHeight="1" x14ac:dyDescent="0.2">
      <c r="A53" s="188" t="s">
        <v>670</v>
      </c>
      <c r="H53" s="185" t="s">
        <v>14</v>
      </c>
      <c r="I53" s="186">
        <v>4</v>
      </c>
    </row>
    <row r="54" spans="1:9" ht="15" customHeight="1" x14ac:dyDescent="0.2">
      <c r="C54" s="188" t="s">
        <v>36</v>
      </c>
      <c r="H54" s="185" t="s">
        <v>15</v>
      </c>
      <c r="I54" s="186">
        <v>5</v>
      </c>
    </row>
    <row r="55" spans="1:9" ht="15" customHeight="1" x14ac:dyDescent="0.2">
      <c r="A55" t="s">
        <v>37</v>
      </c>
      <c r="B55" t="s">
        <v>38</v>
      </c>
      <c r="H55" s="185" t="s">
        <v>16</v>
      </c>
      <c r="I55" s="186">
        <v>6</v>
      </c>
    </row>
    <row r="56" spans="1:9" ht="15" customHeight="1" x14ac:dyDescent="0.2">
      <c r="B56" t="s">
        <v>39</v>
      </c>
      <c r="H56" s="185" t="s">
        <v>17</v>
      </c>
      <c r="I56" s="186">
        <v>7</v>
      </c>
    </row>
    <row r="57" spans="1:9" ht="15" customHeight="1" x14ac:dyDescent="0.2">
      <c r="B57" s="188" t="s">
        <v>671</v>
      </c>
      <c r="H57" s="185" t="s">
        <v>18</v>
      </c>
      <c r="I57" s="186">
        <v>8</v>
      </c>
    </row>
    <row r="58" spans="1:9" ht="15" customHeight="1" x14ac:dyDescent="0.2">
      <c r="H58" s="185" t="s">
        <v>19</v>
      </c>
      <c r="I58" s="186">
        <v>9</v>
      </c>
    </row>
    <row r="59" spans="1:9" ht="15" customHeight="1" x14ac:dyDescent="0.2">
      <c r="A59" s="3" t="s">
        <v>33</v>
      </c>
      <c r="H59" s="185" t="s">
        <v>20</v>
      </c>
      <c r="I59" s="186">
        <v>10</v>
      </c>
    </row>
    <row r="60" spans="1:9" ht="15" customHeight="1" x14ac:dyDescent="0.2">
      <c r="A60" t="s">
        <v>40</v>
      </c>
      <c r="H60" s="192" t="s">
        <v>21</v>
      </c>
      <c r="I60" s="186">
        <v>15</v>
      </c>
    </row>
    <row r="61" spans="1:9" ht="15" customHeight="1" x14ac:dyDescent="0.2">
      <c r="A61" t="s">
        <v>41</v>
      </c>
      <c r="H61" s="192" t="s">
        <v>22</v>
      </c>
      <c r="I61" s="186">
        <v>20</v>
      </c>
    </row>
    <row r="62" spans="1:9" ht="15" customHeight="1" x14ac:dyDescent="0.2">
      <c r="A62" s="188" t="s">
        <v>668</v>
      </c>
      <c r="B62" s="8" t="s">
        <v>42</v>
      </c>
      <c r="H62" s="192" t="s">
        <v>23</v>
      </c>
      <c r="I62" s="186">
        <v>25</v>
      </c>
    </row>
    <row r="63" spans="1:9" ht="15" customHeight="1" x14ac:dyDescent="0.2">
      <c r="H63" s="192" t="s">
        <v>24</v>
      </c>
      <c r="I63" s="186">
        <v>30</v>
      </c>
    </row>
    <row r="64" spans="1:9" ht="15" customHeight="1" x14ac:dyDescent="0.2">
      <c r="A64" s="188" t="s">
        <v>667</v>
      </c>
      <c r="B64" s="191" t="s">
        <v>651</v>
      </c>
      <c r="H64" s="192" t="s">
        <v>25</v>
      </c>
      <c r="I64" s="186">
        <v>40</v>
      </c>
    </row>
    <row r="65" spans="1:9" ht="15" customHeight="1" x14ac:dyDescent="0.2">
      <c r="B65" s="188" t="s">
        <v>652</v>
      </c>
      <c r="H65" s="192" t="s">
        <v>26</v>
      </c>
      <c r="I65" s="186">
        <v>50</v>
      </c>
    </row>
    <row r="66" spans="1:9" ht="15" customHeight="1" x14ac:dyDescent="0.2">
      <c r="B66" s="188" t="s">
        <v>653</v>
      </c>
      <c r="H66" s="192" t="s">
        <v>27</v>
      </c>
      <c r="I66" s="186">
        <v>60</v>
      </c>
    </row>
    <row r="67" spans="1:9" ht="15" customHeight="1" x14ac:dyDescent="0.2">
      <c r="B67" t="s">
        <v>642</v>
      </c>
      <c r="H67" s="192" t="s">
        <v>28</v>
      </c>
      <c r="I67" s="186">
        <v>70</v>
      </c>
    </row>
    <row r="68" spans="1:9" ht="15" customHeight="1" x14ac:dyDescent="0.2">
      <c r="B68" s="188" t="s">
        <v>673</v>
      </c>
      <c r="H68" s="192" t="s">
        <v>29</v>
      </c>
      <c r="I68" s="186">
        <v>80</v>
      </c>
    </row>
    <row r="69" spans="1:9" ht="15" customHeight="1" x14ac:dyDescent="0.2">
      <c r="B69" s="191" t="s">
        <v>655</v>
      </c>
      <c r="H69" s="192" t="s">
        <v>30</v>
      </c>
      <c r="I69" s="186">
        <v>90</v>
      </c>
    </row>
    <row r="70" spans="1:9" ht="15" customHeight="1" x14ac:dyDescent="0.2">
      <c r="B70" s="3" t="s">
        <v>654</v>
      </c>
      <c r="H70" s="192" t="s">
        <v>31</v>
      </c>
      <c r="I70" s="186">
        <v>100</v>
      </c>
    </row>
    <row r="71" spans="1:9" ht="15" customHeight="1" thickBot="1" x14ac:dyDescent="0.25">
      <c r="B71" s="3" t="s">
        <v>646</v>
      </c>
      <c r="H71" s="193" t="s">
        <v>657</v>
      </c>
      <c r="I71" s="187">
        <v>120</v>
      </c>
    </row>
    <row r="72" spans="1:9" ht="15" customHeight="1" x14ac:dyDescent="0.2">
      <c r="B72" s="3" t="s">
        <v>645</v>
      </c>
      <c r="H72" s="189" t="s">
        <v>647</v>
      </c>
    </row>
    <row r="73" spans="1:9" ht="15" customHeight="1" x14ac:dyDescent="0.2">
      <c r="B73" s="3" t="s">
        <v>66</v>
      </c>
      <c r="H73" s="190" t="s">
        <v>648</v>
      </c>
    </row>
    <row r="74" spans="1:9" ht="15" customHeight="1" x14ac:dyDescent="0.2">
      <c r="B74" s="191" t="s">
        <v>665</v>
      </c>
      <c r="H74" s="190" t="s">
        <v>649</v>
      </c>
    </row>
    <row r="75" spans="1:9" ht="15" customHeight="1" x14ac:dyDescent="0.2">
      <c r="B75" s="188" t="s">
        <v>666</v>
      </c>
      <c r="H75" s="190" t="s">
        <v>650</v>
      </c>
    </row>
    <row r="76" spans="1:9" ht="15" customHeight="1" x14ac:dyDescent="0.2">
      <c r="B76" t="s">
        <v>674</v>
      </c>
    </row>
    <row r="77" spans="1:9" ht="15" customHeight="1" x14ac:dyDescent="0.2">
      <c r="A77" s="9" t="s">
        <v>43</v>
      </c>
      <c r="B77" s="191" t="s">
        <v>659</v>
      </c>
    </row>
    <row r="78" spans="1:9" ht="11.25" customHeight="1" x14ac:dyDescent="0.2">
      <c r="B78" t="s">
        <v>674</v>
      </c>
    </row>
    <row r="79" spans="1:9" ht="15" customHeight="1" x14ac:dyDescent="0.2">
      <c r="A79" t="s">
        <v>46</v>
      </c>
      <c r="B79" t="s">
        <v>47</v>
      </c>
    </row>
    <row r="80" spans="1:9" ht="15" customHeight="1" x14ac:dyDescent="0.2">
      <c r="B80" t="s">
        <v>48</v>
      </c>
    </row>
    <row r="81" spans="1:9" ht="15" customHeight="1" x14ac:dyDescent="0.2">
      <c r="B81" t="s">
        <v>49</v>
      </c>
    </row>
    <row r="82" spans="1:9" ht="15" customHeight="1" x14ac:dyDescent="0.2">
      <c r="B82" t="s">
        <v>50</v>
      </c>
    </row>
    <row r="83" spans="1:9" ht="8.25" customHeight="1" x14ac:dyDescent="0.2"/>
    <row r="84" spans="1:9" ht="15" customHeight="1" x14ac:dyDescent="0.2">
      <c r="B84" t="s">
        <v>51</v>
      </c>
    </row>
    <row r="85" spans="1:9" ht="15" customHeight="1" x14ac:dyDescent="0.2">
      <c r="B85" t="s">
        <v>52</v>
      </c>
    </row>
    <row r="86" spans="1:9" ht="8.25" customHeight="1" x14ac:dyDescent="0.2"/>
    <row r="87" spans="1:9" ht="20.100000000000001" customHeight="1" x14ac:dyDescent="0.2">
      <c r="A87" s="247" t="s">
        <v>67</v>
      </c>
      <c r="B87" s="247"/>
      <c r="C87" s="262"/>
      <c r="D87" s="262"/>
      <c r="E87" s="262"/>
      <c r="F87" s="262"/>
      <c r="G87" s="262"/>
      <c r="H87" s="262"/>
      <c r="I87" s="262"/>
    </row>
    <row r="88" spans="1:9" ht="20.100000000000001" customHeight="1" x14ac:dyDescent="0.2">
      <c r="A88" s="262"/>
      <c r="B88" s="262"/>
      <c r="C88" s="262"/>
      <c r="D88" s="262"/>
      <c r="E88" s="262"/>
      <c r="F88" s="262"/>
      <c r="G88" s="262"/>
      <c r="H88" s="262"/>
      <c r="I88" s="262"/>
    </row>
    <row r="89" spans="1:9" ht="20.100000000000001" customHeight="1" x14ac:dyDescent="0.2">
      <c r="A89" s="262"/>
      <c r="B89" s="262"/>
      <c r="C89" s="262"/>
      <c r="D89" s="262"/>
      <c r="E89" s="262"/>
      <c r="F89" s="262"/>
      <c r="G89" s="262"/>
      <c r="H89" s="262"/>
      <c r="I89" s="262"/>
    </row>
    <row r="90" spans="1:9" ht="20.100000000000001" customHeight="1" x14ac:dyDescent="0.2">
      <c r="A90" s="262"/>
      <c r="B90" s="262"/>
      <c r="C90" s="262"/>
      <c r="D90" s="262"/>
      <c r="E90" s="262"/>
      <c r="F90" s="262"/>
      <c r="G90" s="262"/>
      <c r="H90" s="262"/>
      <c r="I90" s="262"/>
    </row>
    <row r="91" spans="1:9" ht="20.100000000000001" customHeight="1" x14ac:dyDescent="0.2">
      <c r="A91" s="9" t="s">
        <v>53</v>
      </c>
    </row>
    <row r="92" spans="1:9" ht="9.9499999999999993" customHeight="1" x14ac:dyDescent="0.2"/>
    <row r="93" spans="1:9" ht="15" customHeight="1" x14ac:dyDescent="0.2">
      <c r="A93" s="1" t="s">
        <v>34</v>
      </c>
      <c r="E93" s="14" t="s">
        <v>56</v>
      </c>
      <c r="F93" s="180"/>
      <c r="G93" s="180"/>
    </row>
    <row r="94" spans="1:9" ht="15" customHeight="1" x14ac:dyDescent="0.2">
      <c r="E94" s="14" t="s">
        <v>57</v>
      </c>
      <c r="F94" s="180"/>
      <c r="G94" s="180"/>
    </row>
    <row r="95" spans="1:9" ht="15" customHeight="1" x14ac:dyDescent="0.2">
      <c r="E95" s="14" t="s">
        <v>58</v>
      </c>
      <c r="F95" s="180"/>
      <c r="G95" s="180"/>
    </row>
    <row r="96" spans="1:9" ht="15.95" customHeight="1" x14ac:dyDescent="0.2">
      <c r="E96" s="14" t="s">
        <v>54</v>
      </c>
      <c r="F96" s="180"/>
      <c r="G96" s="180"/>
    </row>
    <row r="97" spans="1:1" ht="15.95" customHeight="1" x14ac:dyDescent="0.2"/>
    <row r="98" spans="1:1" ht="15.95" customHeight="1" x14ac:dyDescent="0.2">
      <c r="A98" s="14"/>
    </row>
    <row r="99" spans="1:1" ht="15.95" customHeight="1" x14ac:dyDescent="0.2"/>
    <row r="100" spans="1:1" ht="15.95" customHeight="1" x14ac:dyDescent="0.2"/>
    <row r="101" spans="1:1" ht="15.95" customHeight="1" x14ac:dyDescent="0.2"/>
    <row r="102" spans="1:1" ht="15.95" customHeight="1" x14ac:dyDescent="0.2"/>
    <row r="103" spans="1:1" ht="15.95" customHeight="1" x14ac:dyDescent="0.2"/>
    <row r="104" spans="1:1" ht="15.95" customHeight="1" x14ac:dyDescent="0.2"/>
    <row r="105" spans="1:1" ht="15.95" customHeight="1" x14ac:dyDescent="0.2"/>
    <row r="106" spans="1:1" ht="15.95" customHeight="1" x14ac:dyDescent="0.2"/>
    <row r="107" spans="1:1" ht="15.95" customHeight="1" x14ac:dyDescent="0.2"/>
  </sheetData>
  <sheetProtection sheet="1" formatCells="0" selectLockedCells="1"/>
  <mergeCells count="21">
    <mergeCell ref="A90:I90"/>
    <mergeCell ref="C87:I87"/>
    <mergeCell ref="H5:I5"/>
    <mergeCell ref="I7:I8"/>
    <mergeCell ref="A87:B87"/>
    <mergeCell ref="B44:C45"/>
    <mergeCell ref="A88:I88"/>
    <mergeCell ref="A89:I89"/>
    <mergeCell ref="I9:I10"/>
    <mergeCell ref="H7:H10"/>
    <mergeCell ref="I44:I45"/>
    <mergeCell ref="E44:G45"/>
    <mergeCell ref="A1:I1"/>
    <mergeCell ref="A2:I2"/>
    <mergeCell ref="A7:A10"/>
    <mergeCell ref="B7:B10"/>
    <mergeCell ref="C7:C10"/>
    <mergeCell ref="D7:D10"/>
    <mergeCell ref="E7:E10"/>
    <mergeCell ref="G7:G10"/>
    <mergeCell ref="D4:G4"/>
  </mergeCells>
  <phoneticPr fontId="10" type="noConversion"/>
  <printOptions horizontalCentered="1" verticalCentered="1"/>
  <pageMargins left="0" right="0" top="0.25" bottom="0.25" header="0.3" footer="0.3"/>
  <pageSetup fitToHeight="2" orientation="portrait" r:id="rId1"/>
  <headerFooter alignWithMargins="0">
    <oddFooter>&amp;L&amp;6BMR-2025&amp;CPage &amp;P&amp;R(501) 661-2623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1:N33"/>
  <sheetViews>
    <sheetView showGridLines="0" workbookViewId="0">
      <selection activeCell="E11" sqref="E11:F11"/>
    </sheetView>
  </sheetViews>
  <sheetFormatPr defaultRowHeight="12.75" x14ac:dyDescent="0.2"/>
  <cols>
    <col min="2" max="2" width="2.140625" customWidth="1"/>
    <col min="3" max="3" width="16.42578125" customWidth="1"/>
    <col min="4" max="4" width="7.85546875" customWidth="1"/>
    <col min="5" max="5" width="9" customWidth="1"/>
    <col min="6" max="6" width="7.28515625" customWidth="1"/>
    <col min="9" max="9" width="11.42578125" customWidth="1"/>
    <col min="10" max="10" width="7.5703125" customWidth="1"/>
    <col min="11" max="11" width="16.7109375" customWidth="1"/>
    <col min="12" max="12" width="8.28515625" customWidth="1"/>
    <col min="13" max="13" width="6.85546875" customWidth="1"/>
    <col min="14" max="14" width="14.140625" customWidth="1"/>
  </cols>
  <sheetData>
    <row r="1" spans="2:14" x14ac:dyDescent="0.2">
      <c r="B1" s="247" t="s">
        <v>423</v>
      </c>
      <c r="C1" s="247"/>
      <c r="D1" s="277"/>
      <c r="E1" s="274"/>
      <c r="F1" s="274"/>
      <c r="G1" s="274"/>
      <c r="H1" s="274"/>
      <c r="I1" s="278"/>
    </row>
    <row r="2" spans="2:14" ht="8.25" customHeight="1" x14ac:dyDescent="0.2"/>
    <row r="3" spans="2:14" x14ac:dyDescent="0.2">
      <c r="B3" s="247" t="s">
        <v>69</v>
      </c>
      <c r="C3" s="247"/>
      <c r="D3" s="277"/>
      <c r="E3" s="274"/>
      <c r="F3" s="274"/>
      <c r="G3" s="278"/>
      <c r="H3" s="16" t="s">
        <v>435</v>
      </c>
      <c r="I3" s="115"/>
    </row>
    <row r="4" spans="2:14" ht="6.75" customHeight="1" x14ac:dyDescent="0.2"/>
    <row r="5" spans="2:14" x14ac:dyDescent="0.2">
      <c r="B5" s="247" t="s">
        <v>424</v>
      </c>
      <c r="C5" s="247"/>
      <c r="D5" s="247"/>
      <c r="E5" s="116"/>
      <c r="F5" s="297" t="s">
        <v>428</v>
      </c>
      <c r="G5" s="297"/>
      <c r="H5" s="117"/>
      <c r="I5" s="28" t="s">
        <v>429</v>
      </c>
    </row>
    <row r="6" spans="2:14" ht="6.75" customHeight="1" thickBot="1" x14ac:dyDescent="0.25">
      <c r="F6" s="28"/>
    </row>
    <row r="7" spans="2:14" ht="5.25" customHeight="1" x14ac:dyDescent="0.2">
      <c r="B7" s="291" t="s">
        <v>412</v>
      </c>
      <c r="C7" s="292"/>
      <c r="D7" s="300"/>
      <c r="E7" s="288" t="s">
        <v>413</v>
      </c>
      <c r="F7" s="288"/>
      <c r="G7" s="302"/>
      <c r="H7" s="302"/>
      <c r="I7" s="301"/>
      <c r="K7" s="33"/>
      <c r="L7" s="34"/>
      <c r="M7" s="36"/>
      <c r="N7" s="147"/>
    </row>
    <row r="8" spans="2:14" x14ac:dyDescent="0.2">
      <c r="B8" s="293"/>
      <c r="C8" s="294"/>
      <c r="D8" s="276"/>
      <c r="E8" s="289"/>
      <c r="F8" s="289"/>
      <c r="G8" s="247"/>
      <c r="H8" s="15" t="s">
        <v>414</v>
      </c>
      <c r="I8" s="86" t="s">
        <v>415</v>
      </c>
      <c r="K8" s="38" t="s">
        <v>627</v>
      </c>
      <c r="L8" s="116"/>
      <c r="M8" s="39"/>
      <c r="N8" s="148" t="s">
        <v>71</v>
      </c>
    </row>
    <row r="9" spans="2:14" x14ac:dyDescent="0.2">
      <c r="B9" s="293"/>
      <c r="C9" s="294"/>
      <c r="D9" s="276"/>
      <c r="E9" s="289"/>
      <c r="F9" s="289"/>
      <c r="G9" s="247"/>
      <c r="H9" s="15" t="s">
        <v>416</v>
      </c>
      <c r="I9" s="86" t="s">
        <v>417</v>
      </c>
      <c r="K9" s="38" t="s">
        <v>628</v>
      </c>
      <c r="L9" s="116"/>
      <c r="M9" s="112" t="s">
        <v>71</v>
      </c>
      <c r="N9" s="148" t="s">
        <v>70</v>
      </c>
    </row>
    <row r="10" spans="2:14" ht="6.75" customHeight="1" thickBot="1" x14ac:dyDescent="0.25">
      <c r="B10" s="295"/>
      <c r="C10" s="296"/>
      <c r="D10" s="280"/>
      <c r="E10" s="290"/>
      <c r="F10" s="290"/>
      <c r="G10" s="281"/>
      <c r="H10" s="281"/>
      <c r="I10" s="282"/>
      <c r="K10" s="38"/>
      <c r="M10" s="39"/>
      <c r="N10" s="149"/>
    </row>
    <row r="11" spans="2:14" x14ac:dyDescent="0.2">
      <c r="B11" s="33">
        <v>1</v>
      </c>
      <c r="C11" s="87" t="s">
        <v>5</v>
      </c>
      <c r="D11" s="34"/>
      <c r="E11" s="298"/>
      <c r="F11" s="299"/>
      <c r="G11" s="95" t="s">
        <v>418</v>
      </c>
      <c r="H11" s="121"/>
      <c r="I11" s="122"/>
      <c r="K11" s="38" t="s">
        <v>629</v>
      </c>
      <c r="L11" s="116"/>
      <c r="M11" s="112" t="s">
        <v>639</v>
      </c>
      <c r="N11" s="103" t="s">
        <v>425</v>
      </c>
    </row>
    <row r="12" spans="2:14" x14ac:dyDescent="0.2">
      <c r="B12" s="38"/>
      <c r="C12" s="39"/>
      <c r="D12" s="38"/>
      <c r="F12" s="117"/>
      <c r="G12" t="s">
        <v>631</v>
      </c>
      <c r="I12" s="39"/>
      <c r="K12" s="38" t="s">
        <v>630</v>
      </c>
      <c r="L12" s="116"/>
      <c r="M12" s="112" t="s">
        <v>639</v>
      </c>
      <c r="N12" s="103" t="s">
        <v>426</v>
      </c>
    </row>
    <row r="13" spans="2:14" x14ac:dyDescent="0.2">
      <c r="B13" s="38"/>
      <c r="C13" s="39" t="s">
        <v>597</v>
      </c>
      <c r="D13" s="247" t="s">
        <v>419</v>
      </c>
      <c r="E13" s="247"/>
      <c r="F13" s="247"/>
      <c r="G13" s="285"/>
      <c r="H13" s="88"/>
      <c r="I13" s="39" t="s">
        <v>420</v>
      </c>
      <c r="K13" s="38"/>
      <c r="M13" s="39"/>
      <c r="N13" s="103" t="s">
        <v>427</v>
      </c>
    </row>
    <row r="14" spans="2:14" x14ac:dyDescent="0.2">
      <c r="B14" s="38"/>
      <c r="C14" s="118"/>
      <c r="D14" s="247"/>
      <c r="E14" s="247"/>
      <c r="F14" s="247"/>
      <c r="G14" s="285"/>
      <c r="H14" s="89"/>
      <c r="I14" s="90" t="s">
        <v>421</v>
      </c>
      <c r="K14" s="38" t="s">
        <v>633</v>
      </c>
      <c r="L14" s="277"/>
      <c r="M14" s="278"/>
      <c r="N14" s="103"/>
    </row>
    <row r="15" spans="2:14" x14ac:dyDescent="0.2">
      <c r="B15" s="38"/>
      <c r="C15" s="39" t="s">
        <v>598</v>
      </c>
      <c r="D15" s="247"/>
      <c r="E15" s="247"/>
      <c r="F15" s="247"/>
      <c r="G15" s="247"/>
      <c r="H15" s="247"/>
      <c r="I15" s="279"/>
      <c r="K15" s="286" t="s">
        <v>598</v>
      </c>
      <c r="L15" s="272"/>
      <c r="M15" s="287"/>
      <c r="N15" s="103"/>
    </row>
    <row r="16" spans="2:14" x14ac:dyDescent="0.2">
      <c r="B16" s="38"/>
      <c r="C16" s="118"/>
      <c r="D16" s="247" t="s">
        <v>430</v>
      </c>
      <c r="E16" s="247"/>
      <c r="F16" s="277"/>
      <c r="G16" s="278"/>
      <c r="H16" s="283"/>
      <c r="I16" s="284"/>
      <c r="K16" s="273"/>
      <c r="L16" s="274"/>
      <c r="M16" s="275"/>
      <c r="N16" s="103" t="s">
        <v>431</v>
      </c>
    </row>
    <row r="17" spans="2:14" ht="7.5" customHeight="1" thickBot="1" x14ac:dyDescent="0.25">
      <c r="B17" s="45"/>
      <c r="C17" s="47"/>
      <c r="D17" s="281"/>
      <c r="E17" s="281"/>
      <c r="F17" s="281"/>
      <c r="G17" s="281"/>
      <c r="H17" s="281"/>
      <c r="I17" s="282"/>
      <c r="K17" s="45"/>
      <c r="L17" s="5"/>
      <c r="M17" s="47"/>
      <c r="N17" s="103" t="s">
        <v>432</v>
      </c>
    </row>
    <row r="18" spans="2:14" x14ac:dyDescent="0.2">
      <c r="B18" s="300"/>
      <c r="C18" s="301"/>
      <c r="D18" s="300"/>
      <c r="E18" s="302"/>
      <c r="F18" s="302"/>
      <c r="G18" s="302"/>
      <c r="H18" s="302"/>
      <c r="I18" s="301"/>
      <c r="N18" s="103" t="s">
        <v>433</v>
      </c>
    </row>
    <row r="19" spans="2:14" x14ac:dyDescent="0.2">
      <c r="B19" s="38">
        <v>2</v>
      </c>
      <c r="C19" s="91"/>
      <c r="D19" s="92"/>
      <c r="E19" s="277"/>
      <c r="F19" s="278"/>
      <c r="G19" t="s">
        <v>422</v>
      </c>
      <c r="H19" s="93"/>
      <c r="I19" s="94"/>
      <c r="N19" s="103" t="s">
        <v>434</v>
      </c>
    </row>
    <row r="20" spans="2:14" x14ac:dyDescent="0.2">
      <c r="B20" s="38"/>
      <c r="C20" s="39"/>
      <c r="D20" s="276"/>
      <c r="E20" s="247"/>
      <c r="F20" s="247"/>
      <c r="G20" s="247"/>
      <c r="H20" s="247"/>
      <c r="I20" s="279"/>
      <c r="N20" s="41"/>
    </row>
    <row r="21" spans="2:14" x14ac:dyDescent="0.2">
      <c r="B21" s="38"/>
      <c r="C21" s="39" t="s">
        <v>597</v>
      </c>
      <c r="D21" s="276" t="s">
        <v>419</v>
      </c>
      <c r="E21" s="247"/>
      <c r="F21" s="247"/>
      <c r="G21" s="285"/>
      <c r="H21" s="89"/>
      <c r="I21" s="39" t="s">
        <v>421</v>
      </c>
      <c r="N21" s="41"/>
    </row>
    <row r="22" spans="2:14" x14ac:dyDescent="0.2">
      <c r="B22" s="38"/>
      <c r="C22" s="118"/>
      <c r="D22" s="276"/>
      <c r="E22" s="247"/>
      <c r="F22" s="247"/>
      <c r="G22" s="247"/>
      <c r="H22" s="247"/>
      <c r="I22" s="279"/>
      <c r="N22" s="41"/>
    </row>
    <row r="23" spans="2:14" x14ac:dyDescent="0.2">
      <c r="B23" s="38"/>
      <c r="C23" s="39" t="s">
        <v>598</v>
      </c>
      <c r="D23" s="276" t="s">
        <v>430</v>
      </c>
      <c r="E23" s="247"/>
      <c r="F23" s="277"/>
      <c r="G23" s="278"/>
      <c r="H23" s="283"/>
      <c r="I23" s="284"/>
      <c r="N23" s="41"/>
    </row>
    <row r="24" spans="2:14" x14ac:dyDescent="0.2">
      <c r="B24" s="38"/>
      <c r="C24" s="118"/>
      <c r="D24" s="276"/>
      <c r="E24" s="247"/>
      <c r="F24" s="247"/>
      <c r="G24" s="247"/>
      <c r="H24" s="247"/>
      <c r="I24" s="279"/>
      <c r="N24" s="41"/>
    </row>
    <row r="25" spans="2:14" ht="7.5" customHeight="1" thickBot="1" x14ac:dyDescent="0.25">
      <c r="B25" s="45"/>
      <c r="C25" s="47"/>
      <c r="D25" s="280"/>
      <c r="E25" s="281"/>
      <c r="F25" s="281"/>
      <c r="G25" s="281"/>
      <c r="H25" s="281"/>
      <c r="I25" s="282"/>
      <c r="N25" s="41"/>
    </row>
    <row r="26" spans="2:14" x14ac:dyDescent="0.2">
      <c r="B26" s="300"/>
      <c r="C26" s="301"/>
      <c r="D26" s="300"/>
      <c r="E26" s="302"/>
      <c r="F26" s="302"/>
      <c r="G26" s="302"/>
      <c r="H26" s="302"/>
      <c r="I26" s="301"/>
      <c r="N26" s="41"/>
    </row>
    <row r="27" spans="2:14" x14ac:dyDescent="0.2">
      <c r="B27" s="38">
        <v>3</v>
      </c>
      <c r="C27" s="91"/>
      <c r="D27" s="92"/>
      <c r="E27" s="277"/>
      <c r="F27" s="278"/>
      <c r="G27" t="s">
        <v>422</v>
      </c>
      <c r="H27" s="93"/>
      <c r="I27" s="94"/>
    </row>
    <row r="28" spans="2:14" x14ac:dyDescent="0.2">
      <c r="B28" s="38"/>
      <c r="C28" s="39"/>
      <c r="D28" s="276"/>
      <c r="E28" s="247"/>
      <c r="F28" s="247"/>
      <c r="G28" s="247"/>
      <c r="H28" s="247"/>
      <c r="I28" s="279"/>
    </row>
    <row r="29" spans="2:14" x14ac:dyDescent="0.2">
      <c r="B29" s="38"/>
      <c r="C29" s="39" t="s">
        <v>597</v>
      </c>
      <c r="D29" s="276" t="s">
        <v>419</v>
      </c>
      <c r="E29" s="247"/>
      <c r="F29" s="247"/>
      <c r="G29" s="285"/>
      <c r="H29" s="89"/>
      <c r="I29" s="39" t="s">
        <v>421</v>
      </c>
    </row>
    <row r="30" spans="2:14" x14ac:dyDescent="0.2">
      <c r="B30" s="38"/>
      <c r="C30" s="118"/>
      <c r="D30" s="276"/>
      <c r="E30" s="247"/>
      <c r="F30" s="247"/>
      <c r="G30" s="247"/>
      <c r="H30" s="247"/>
      <c r="I30" s="279"/>
    </row>
    <row r="31" spans="2:14" x14ac:dyDescent="0.2">
      <c r="B31" s="38"/>
      <c r="C31" s="39" t="s">
        <v>598</v>
      </c>
      <c r="D31" s="276" t="s">
        <v>430</v>
      </c>
      <c r="E31" s="247"/>
      <c r="F31" s="277"/>
      <c r="G31" s="278"/>
      <c r="H31" s="283"/>
      <c r="I31" s="284"/>
    </row>
    <row r="32" spans="2:14" x14ac:dyDescent="0.2">
      <c r="B32" s="38"/>
      <c r="C32" s="118"/>
      <c r="D32" s="276"/>
      <c r="E32" s="247"/>
      <c r="F32" s="247"/>
      <c r="G32" s="247"/>
      <c r="H32" s="247"/>
      <c r="I32" s="279"/>
    </row>
    <row r="33" spans="2:9" ht="7.5" customHeight="1" thickBot="1" x14ac:dyDescent="0.25">
      <c r="B33" s="45"/>
      <c r="C33" s="47"/>
      <c r="D33" s="280"/>
      <c r="E33" s="281"/>
      <c r="F33" s="281"/>
      <c r="G33" s="281"/>
      <c r="H33" s="281"/>
      <c r="I33" s="282"/>
    </row>
  </sheetData>
  <sheetProtection sheet="1" objects="1" scenarios="1" selectLockedCells="1"/>
  <mergeCells count="45">
    <mergeCell ref="B1:C1"/>
    <mergeCell ref="D22:I22"/>
    <mergeCell ref="D7:D10"/>
    <mergeCell ref="G7:G10"/>
    <mergeCell ref="H16:I16"/>
    <mergeCell ref="D17:I17"/>
    <mergeCell ref="E19:F19"/>
    <mergeCell ref="D14:G14"/>
    <mergeCell ref="D1:I1"/>
    <mergeCell ref="B3:C3"/>
    <mergeCell ref="D3:G3"/>
    <mergeCell ref="D13:G13"/>
    <mergeCell ref="H7:I7"/>
    <mergeCell ref="H10:I10"/>
    <mergeCell ref="B26:C26"/>
    <mergeCell ref="D26:I26"/>
    <mergeCell ref="B18:C18"/>
    <mergeCell ref="D18:I18"/>
    <mergeCell ref="D20:I20"/>
    <mergeCell ref="D25:I25"/>
    <mergeCell ref="D24:I24"/>
    <mergeCell ref="K15:M15"/>
    <mergeCell ref="L14:M14"/>
    <mergeCell ref="D15:I15"/>
    <mergeCell ref="B5:D5"/>
    <mergeCell ref="E7:F10"/>
    <mergeCell ref="B7:C10"/>
    <mergeCell ref="F5:G5"/>
    <mergeCell ref="E11:F11"/>
    <mergeCell ref="K16:M16"/>
    <mergeCell ref="D23:E23"/>
    <mergeCell ref="F23:G23"/>
    <mergeCell ref="D30:I30"/>
    <mergeCell ref="D33:I33"/>
    <mergeCell ref="E27:F27"/>
    <mergeCell ref="H31:I31"/>
    <mergeCell ref="H23:I23"/>
    <mergeCell ref="D31:E31"/>
    <mergeCell ref="F31:G31"/>
    <mergeCell ref="D32:I32"/>
    <mergeCell ref="D28:I28"/>
    <mergeCell ref="D16:E16"/>
    <mergeCell ref="F16:G16"/>
    <mergeCell ref="D29:G29"/>
    <mergeCell ref="D21:G21"/>
  </mergeCells>
  <phoneticPr fontId="10" type="noConversion"/>
  <conditionalFormatting sqref="L8:L9 M9 L11:M12 K16">
    <cfRule type="cellIs" dxfId="0" priority="1" stopIfTrue="1" operator="equal">
      <formula>""</formula>
    </cfRule>
  </conditionalFormatting>
  <dataValidations xWindow="458" yWindow="602" count="5">
    <dataValidation allowBlank="1" prompt="_x000a_" sqref="C27:D27 C19:D19" xr:uid="{00000000-0002-0000-0200-000000000000}"/>
    <dataValidation type="decimal" allowBlank="1" showInputMessage="1" showErrorMessage="1" error="Baffle Factor must be less than or equal to 1" prompt="Baffle Factor must be less than or equal to 1" sqref="H19 H11 H27" xr:uid="{00000000-0002-0000-0200-000001000000}">
      <formula1>0</formula1>
      <formula2>1</formula2>
    </dataValidation>
    <dataValidation type="list" allowBlank="1" showInputMessage="1" showErrorMessage="1" error="Select the flow rate(s) associated with this segment" prompt="Select the flow rate(s) associated with this segment" sqref="I11 I27 I19" xr:uid="{00000000-0002-0000-0200-000002000000}">
      <formula1>$N$11:$N$13</formula1>
    </dataValidation>
    <dataValidation type="list" allowBlank="1" showInputMessage="1" showErrorMessage="1" prompt="Select Disinfectant used for segment" sqref="F16:G16 F23:G23 F31:G31 L14:M14" xr:uid="{00000000-0002-0000-0200-000003000000}">
      <formula1>$N$16:$N$19</formula1>
    </dataValidation>
    <dataValidation type="list" allowBlank="1" showInputMessage="1" showErrorMessage="1" error="Select F or C" prompt="Select F or C" sqref="M9" xr:uid="{00000000-0002-0000-0200-000004000000}">
      <formula1>$N$8:$N$9</formula1>
    </dataValidation>
  </dataValidations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J509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E325" sqref="AE325"/>
    </sheetView>
  </sheetViews>
  <sheetFormatPr defaultRowHeight="12.75" x14ac:dyDescent="0.2"/>
  <cols>
    <col min="1" max="1" width="22.5703125" customWidth="1"/>
    <col min="2" max="32" width="7.7109375" style="15" customWidth="1"/>
  </cols>
  <sheetData>
    <row r="1" spans="1:33" x14ac:dyDescent="0.2">
      <c r="A1" s="33"/>
      <c r="B1" s="302" t="s">
        <v>599</v>
      </c>
      <c r="C1" s="302"/>
      <c r="D1" s="302"/>
      <c r="E1" s="302"/>
      <c r="F1" s="302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36"/>
    </row>
    <row r="2" spans="1:33" x14ac:dyDescent="0.2">
      <c r="A2" s="38" t="s">
        <v>436</v>
      </c>
      <c r="AG2" s="39"/>
    </row>
    <row r="3" spans="1:33" x14ac:dyDescent="0.2">
      <c r="A3" s="38" t="s">
        <v>437</v>
      </c>
      <c r="B3" s="77" t="str">
        <f>IF('CT Segments'!E5="","",'CT Segments'!E5)</f>
        <v/>
      </c>
      <c r="C3" s="105" t="s">
        <v>575</v>
      </c>
      <c r="AG3" s="39"/>
    </row>
    <row r="4" spans="1:33" x14ac:dyDescent="0.2">
      <c r="A4" s="38" t="s">
        <v>438</v>
      </c>
      <c r="B4" s="77" t="str">
        <f>IF('CT Segments'!H5="","",'CT Segments'!H5)</f>
        <v/>
      </c>
      <c r="C4" s="105" t="s">
        <v>576</v>
      </c>
      <c r="AG4" s="39"/>
    </row>
    <row r="5" spans="1:33" x14ac:dyDescent="0.2">
      <c r="A5" s="38" t="s">
        <v>441</v>
      </c>
      <c r="B5" s="99" t="str">
        <f>IF(B3="","",IF(B3&lt;=0.5,1,IF(B3&lt;=1,2,IF(B3&lt;=1.5,3,IF(B3&lt;=2,4,IF(B3&lt;=2.5,5,6))))))</f>
        <v/>
      </c>
      <c r="C5" s="105" t="s">
        <v>577</v>
      </c>
      <c r="AG5" s="39"/>
    </row>
    <row r="6" spans="1:33" x14ac:dyDescent="0.2">
      <c r="A6" s="38" t="s">
        <v>442</v>
      </c>
      <c r="B6" s="99" t="str">
        <f>IF(B5="","",IF(B5&gt;=2,B5-1,IF(B3&lt;0.5,0,1)))</f>
        <v/>
      </c>
      <c r="C6" s="105" t="s">
        <v>578</v>
      </c>
      <c r="AG6" s="39"/>
    </row>
    <row r="7" spans="1:33" x14ac:dyDescent="0.2">
      <c r="A7" s="38" t="s">
        <v>443</v>
      </c>
      <c r="B7" s="99" t="str">
        <f>IF(B4="","",IF(B4&lt;=2,1,IF(B4&lt;=3,2,IF(B4&lt;=4,3,4))))</f>
        <v/>
      </c>
      <c r="C7" s="105" t="s">
        <v>579</v>
      </c>
      <c r="AG7" s="39"/>
    </row>
    <row r="8" spans="1:33" x14ac:dyDescent="0.2">
      <c r="A8" s="38" t="s">
        <v>444</v>
      </c>
      <c r="B8" s="99" t="str">
        <f>IF(B7="","",IF(B7&gt;=2,B7-1,IF(B4&lt;2,0,1)))</f>
        <v/>
      </c>
      <c r="C8" s="105" t="s">
        <v>580</v>
      </c>
      <c r="AG8" s="39"/>
    </row>
    <row r="9" spans="1:33" x14ac:dyDescent="0.2">
      <c r="A9" s="38" t="s">
        <v>519</v>
      </c>
      <c r="B9" s="100">
        <f>IF(B5=2,((1-B3)/0.5),IF(B5=3,((1.5-B3)/0.5),IF(B5=4,((2-B3)/0.5),IF(B5=5,((2.5-B3)/0.5),IF(B5=6,((3-B3)/0.5),IF(B6=0,(0.5-B3)/0.5,0))))))</f>
        <v>0</v>
      </c>
      <c r="C9" s="105" t="s">
        <v>582</v>
      </c>
      <c r="AG9" s="39"/>
    </row>
    <row r="10" spans="1:33" x14ac:dyDescent="0.2">
      <c r="A10" s="38" t="s">
        <v>520</v>
      </c>
      <c r="B10" s="100">
        <f>IF(B7=2,(3-B4)/1,IF(B7=3,(4-B4)/1,IF(B8=0,(2-B4)/2,0)))</f>
        <v>0</v>
      </c>
      <c r="C10" s="105" t="s">
        <v>581</v>
      </c>
      <c r="AG10" s="39"/>
    </row>
    <row r="11" spans="1:33" x14ac:dyDescent="0.2">
      <c r="A11" s="38"/>
      <c r="AG11" s="39"/>
    </row>
    <row r="12" spans="1:33" x14ac:dyDescent="0.2">
      <c r="A12" s="37" t="s">
        <v>411</v>
      </c>
      <c r="B12" s="98">
        <v>1</v>
      </c>
      <c r="C12" s="98">
        <v>2</v>
      </c>
      <c r="D12" s="98">
        <v>3</v>
      </c>
      <c r="E12" s="98">
        <v>4</v>
      </c>
      <c r="F12" s="98">
        <v>5</v>
      </c>
      <c r="G12" s="98">
        <v>6</v>
      </c>
      <c r="H12" s="98">
        <v>7</v>
      </c>
      <c r="I12" s="98">
        <v>8</v>
      </c>
      <c r="J12" s="98">
        <v>9</v>
      </c>
      <c r="K12" s="98">
        <v>10</v>
      </c>
      <c r="L12" s="98">
        <v>11</v>
      </c>
      <c r="M12" s="98">
        <v>12</v>
      </c>
      <c r="N12" s="98">
        <v>13</v>
      </c>
      <c r="O12" s="98">
        <v>14</v>
      </c>
      <c r="P12" s="98">
        <v>15</v>
      </c>
      <c r="Q12" s="98">
        <v>16</v>
      </c>
      <c r="R12" s="98">
        <v>17</v>
      </c>
      <c r="S12" s="98">
        <v>18</v>
      </c>
      <c r="T12" s="98">
        <v>19</v>
      </c>
      <c r="U12" s="98">
        <v>20</v>
      </c>
      <c r="V12" s="98">
        <v>21</v>
      </c>
      <c r="W12" s="98">
        <v>22</v>
      </c>
      <c r="X12" s="98">
        <v>23</v>
      </c>
      <c r="Y12" s="98">
        <v>24</v>
      </c>
      <c r="Z12" s="98">
        <v>25</v>
      </c>
      <c r="AA12" s="98">
        <v>26</v>
      </c>
      <c r="AB12" s="98">
        <v>27</v>
      </c>
      <c r="AC12" s="98">
        <v>28</v>
      </c>
      <c r="AD12" s="98">
        <v>29</v>
      </c>
      <c r="AE12" s="98">
        <v>30</v>
      </c>
      <c r="AF12" s="98">
        <v>31</v>
      </c>
      <c r="AG12" s="39"/>
    </row>
    <row r="13" spans="1:33" x14ac:dyDescent="0.2">
      <c r="A13" s="37" t="s">
        <v>439</v>
      </c>
      <c r="AG13" s="39"/>
    </row>
    <row r="14" spans="1:33" x14ac:dyDescent="0.2">
      <c r="A14" s="106" t="s">
        <v>491</v>
      </c>
      <c r="B14" s="97" t="str">
        <f t="shared" ref="B14:AF14" si="0">IF(Plant_Well_Flow="","",Plant_Well_Flow)</f>
        <v/>
      </c>
      <c r="C14" s="97" t="str">
        <f t="shared" si="0"/>
        <v/>
      </c>
      <c r="D14" s="97" t="str">
        <f t="shared" si="0"/>
        <v/>
      </c>
      <c r="E14" s="97" t="str">
        <f t="shared" si="0"/>
        <v/>
      </c>
      <c r="F14" s="97" t="str">
        <f t="shared" si="0"/>
        <v/>
      </c>
      <c r="G14" s="97" t="str">
        <f t="shared" si="0"/>
        <v/>
      </c>
      <c r="H14" s="97" t="str">
        <f t="shared" si="0"/>
        <v/>
      </c>
      <c r="I14" s="97" t="str">
        <f t="shared" si="0"/>
        <v/>
      </c>
      <c r="J14" s="97" t="str">
        <f t="shared" si="0"/>
        <v/>
      </c>
      <c r="K14" s="97" t="str">
        <f t="shared" si="0"/>
        <v/>
      </c>
      <c r="L14" s="97" t="str">
        <f t="shared" si="0"/>
        <v/>
      </c>
      <c r="M14" s="97" t="str">
        <f t="shared" si="0"/>
        <v/>
      </c>
      <c r="N14" s="97" t="str">
        <f t="shared" si="0"/>
        <v/>
      </c>
      <c r="O14" s="97" t="str">
        <f t="shared" si="0"/>
        <v/>
      </c>
      <c r="P14" s="97" t="str">
        <f t="shared" si="0"/>
        <v/>
      </c>
      <c r="Q14" s="97" t="str">
        <f t="shared" si="0"/>
        <v/>
      </c>
      <c r="R14" s="97" t="str">
        <f t="shared" si="0"/>
        <v/>
      </c>
      <c r="S14" s="97" t="str">
        <f t="shared" si="0"/>
        <v/>
      </c>
      <c r="T14" s="97" t="str">
        <f t="shared" si="0"/>
        <v/>
      </c>
      <c r="U14" s="97" t="str">
        <f t="shared" si="0"/>
        <v/>
      </c>
      <c r="V14" s="97" t="str">
        <f t="shared" si="0"/>
        <v/>
      </c>
      <c r="W14" s="97" t="str">
        <f t="shared" si="0"/>
        <v/>
      </c>
      <c r="X14" s="97" t="str">
        <f t="shared" si="0"/>
        <v/>
      </c>
      <c r="Y14" s="97" t="str">
        <f t="shared" si="0"/>
        <v/>
      </c>
      <c r="Z14" s="97" t="str">
        <f t="shared" si="0"/>
        <v/>
      </c>
      <c r="AA14" s="97" t="str">
        <f t="shared" si="0"/>
        <v/>
      </c>
      <c r="AB14" s="97" t="str">
        <f t="shared" si="0"/>
        <v/>
      </c>
      <c r="AC14" s="97" t="str">
        <f t="shared" si="0"/>
        <v/>
      </c>
      <c r="AD14" s="97" t="str">
        <f t="shared" si="0"/>
        <v/>
      </c>
      <c r="AE14" s="97" t="str">
        <f t="shared" si="0"/>
        <v/>
      </c>
      <c r="AF14" s="97" t="str">
        <f t="shared" si="0"/>
        <v/>
      </c>
      <c r="AG14" s="39"/>
    </row>
    <row r="15" spans="1:33" x14ac:dyDescent="0.2">
      <c r="A15" s="106" t="s">
        <v>492</v>
      </c>
      <c r="B15" s="97" t="str">
        <f t="shared" ref="B15:AF15" si="1">IF(High_Service_Flow="","",High_Service_Flow)</f>
        <v/>
      </c>
      <c r="C15" s="97" t="str">
        <f t="shared" si="1"/>
        <v/>
      </c>
      <c r="D15" s="97" t="str">
        <f t="shared" si="1"/>
        <v/>
      </c>
      <c r="E15" s="97" t="str">
        <f t="shared" si="1"/>
        <v/>
      </c>
      <c r="F15" s="97" t="str">
        <f t="shared" si="1"/>
        <v/>
      </c>
      <c r="G15" s="97" t="str">
        <f t="shared" si="1"/>
        <v/>
      </c>
      <c r="H15" s="97" t="str">
        <f t="shared" si="1"/>
        <v/>
      </c>
      <c r="I15" s="97" t="str">
        <f t="shared" si="1"/>
        <v/>
      </c>
      <c r="J15" s="97" t="str">
        <f t="shared" si="1"/>
        <v/>
      </c>
      <c r="K15" s="97" t="str">
        <f t="shared" si="1"/>
        <v/>
      </c>
      <c r="L15" s="97" t="str">
        <f t="shared" si="1"/>
        <v/>
      </c>
      <c r="M15" s="97" t="str">
        <f t="shared" si="1"/>
        <v/>
      </c>
      <c r="N15" s="97" t="str">
        <f t="shared" si="1"/>
        <v/>
      </c>
      <c r="O15" s="97" t="str">
        <f t="shared" si="1"/>
        <v/>
      </c>
      <c r="P15" s="97" t="str">
        <f t="shared" si="1"/>
        <v/>
      </c>
      <c r="Q15" s="97" t="str">
        <f t="shared" si="1"/>
        <v/>
      </c>
      <c r="R15" s="97" t="str">
        <f t="shared" si="1"/>
        <v/>
      </c>
      <c r="S15" s="97" t="str">
        <f t="shared" si="1"/>
        <v/>
      </c>
      <c r="T15" s="97" t="str">
        <f t="shared" si="1"/>
        <v/>
      </c>
      <c r="U15" s="97" t="str">
        <f t="shared" si="1"/>
        <v/>
      </c>
      <c r="V15" s="97" t="str">
        <f t="shared" si="1"/>
        <v/>
      </c>
      <c r="W15" s="97" t="str">
        <f t="shared" si="1"/>
        <v/>
      </c>
      <c r="X15" s="97" t="str">
        <f t="shared" si="1"/>
        <v/>
      </c>
      <c r="Y15" s="97" t="str">
        <f t="shared" si="1"/>
        <v/>
      </c>
      <c r="Z15" s="97" t="str">
        <f t="shared" si="1"/>
        <v/>
      </c>
      <c r="AA15" s="97" t="str">
        <f t="shared" si="1"/>
        <v/>
      </c>
      <c r="AB15" s="97" t="str">
        <f t="shared" si="1"/>
        <v/>
      </c>
      <c r="AC15" s="97" t="str">
        <f t="shared" si="1"/>
        <v/>
      </c>
      <c r="AD15" s="97" t="str">
        <f t="shared" si="1"/>
        <v/>
      </c>
      <c r="AE15" s="97" t="str">
        <f t="shared" si="1"/>
        <v/>
      </c>
      <c r="AF15" s="97" t="str">
        <f t="shared" si="1"/>
        <v/>
      </c>
      <c r="AG15" s="39"/>
    </row>
    <row r="16" spans="1:33" x14ac:dyDescent="0.2">
      <c r="A16" s="106" t="str">
        <f>CONCATENATE("Temperature (o",TempUnit,")")</f>
        <v>Temperature (oF)</v>
      </c>
      <c r="B16" s="97" t="str">
        <f t="shared" ref="B16:AF16" si="2">IF(Temp="","",Temp)</f>
        <v/>
      </c>
      <c r="C16" s="97" t="str">
        <f t="shared" si="2"/>
        <v/>
      </c>
      <c r="D16" s="97" t="str">
        <f t="shared" si="2"/>
        <v/>
      </c>
      <c r="E16" s="97" t="str">
        <f t="shared" si="2"/>
        <v/>
      </c>
      <c r="F16" s="97" t="str">
        <f t="shared" si="2"/>
        <v/>
      </c>
      <c r="G16" s="97" t="str">
        <f t="shared" si="2"/>
        <v/>
      </c>
      <c r="H16" s="97" t="str">
        <f t="shared" si="2"/>
        <v/>
      </c>
      <c r="I16" s="97" t="str">
        <f t="shared" si="2"/>
        <v/>
      </c>
      <c r="J16" s="97" t="str">
        <f t="shared" si="2"/>
        <v/>
      </c>
      <c r="K16" s="97" t="str">
        <f t="shared" si="2"/>
        <v/>
      </c>
      <c r="L16" s="97" t="str">
        <f t="shared" si="2"/>
        <v/>
      </c>
      <c r="M16" s="97" t="str">
        <f t="shared" si="2"/>
        <v/>
      </c>
      <c r="N16" s="97" t="str">
        <f t="shared" si="2"/>
        <v/>
      </c>
      <c r="O16" s="97" t="str">
        <f t="shared" si="2"/>
        <v/>
      </c>
      <c r="P16" s="97" t="str">
        <f t="shared" si="2"/>
        <v/>
      </c>
      <c r="Q16" s="97" t="str">
        <f t="shared" si="2"/>
        <v/>
      </c>
      <c r="R16" s="97" t="str">
        <f t="shared" si="2"/>
        <v/>
      </c>
      <c r="S16" s="97" t="str">
        <f t="shared" si="2"/>
        <v/>
      </c>
      <c r="T16" s="97" t="str">
        <f t="shared" si="2"/>
        <v/>
      </c>
      <c r="U16" s="97" t="str">
        <f t="shared" si="2"/>
        <v/>
      </c>
      <c r="V16" s="97" t="str">
        <f t="shared" si="2"/>
        <v/>
      </c>
      <c r="W16" s="97" t="str">
        <f t="shared" si="2"/>
        <v/>
      </c>
      <c r="X16" s="97" t="str">
        <f t="shared" si="2"/>
        <v/>
      </c>
      <c r="Y16" s="97" t="str">
        <f t="shared" si="2"/>
        <v/>
      </c>
      <c r="Z16" s="97" t="str">
        <f t="shared" si="2"/>
        <v/>
      </c>
      <c r="AA16" s="97" t="str">
        <f t="shared" si="2"/>
        <v/>
      </c>
      <c r="AB16" s="97" t="str">
        <f t="shared" si="2"/>
        <v/>
      </c>
      <c r="AC16" s="97" t="str">
        <f t="shared" si="2"/>
        <v/>
      </c>
      <c r="AD16" s="97" t="str">
        <f t="shared" si="2"/>
        <v/>
      </c>
      <c r="AE16" s="97" t="str">
        <f t="shared" si="2"/>
        <v/>
      </c>
      <c r="AF16" s="97" t="str">
        <f t="shared" si="2"/>
        <v/>
      </c>
      <c r="AG16" s="39"/>
    </row>
    <row r="17" spans="1:36" x14ac:dyDescent="0.2">
      <c r="A17" s="96" t="s">
        <v>445</v>
      </c>
      <c r="B17" s="107" t="str">
        <f t="shared" ref="B17:AF17" si="3">IF(OR(B16="",TempUnit="",AND(TempUnit="C",OR(B16&lt;0,B16&gt;100)),AND(TempUnit="F",OR(B16&lt;32,B16&gt;212))),"",IF(TempUnit="C",B16,IF(TempUnit="F",((B16-32)*5/9),"")))</f>
        <v/>
      </c>
      <c r="C17" s="107" t="str">
        <f t="shared" si="3"/>
        <v/>
      </c>
      <c r="D17" s="107" t="str">
        <f t="shared" si="3"/>
        <v/>
      </c>
      <c r="E17" s="107" t="str">
        <f t="shared" si="3"/>
        <v/>
      </c>
      <c r="F17" s="107" t="str">
        <f t="shared" si="3"/>
        <v/>
      </c>
      <c r="G17" s="107" t="str">
        <f t="shared" si="3"/>
        <v/>
      </c>
      <c r="H17" s="107" t="str">
        <f t="shared" si="3"/>
        <v/>
      </c>
      <c r="I17" s="107" t="str">
        <f t="shared" si="3"/>
        <v/>
      </c>
      <c r="J17" s="107" t="str">
        <f t="shared" si="3"/>
        <v/>
      </c>
      <c r="K17" s="107" t="str">
        <f t="shared" si="3"/>
        <v/>
      </c>
      <c r="L17" s="107" t="str">
        <f t="shared" si="3"/>
        <v/>
      </c>
      <c r="M17" s="107" t="str">
        <f t="shared" si="3"/>
        <v/>
      </c>
      <c r="N17" s="107" t="str">
        <f t="shared" si="3"/>
        <v/>
      </c>
      <c r="O17" s="107" t="str">
        <f t="shared" si="3"/>
        <v/>
      </c>
      <c r="P17" s="107" t="str">
        <f t="shared" si="3"/>
        <v/>
      </c>
      <c r="Q17" s="107" t="str">
        <f t="shared" si="3"/>
        <v/>
      </c>
      <c r="R17" s="107" t="str">
        <f t="shared" si="3"/>
        <v/>
      </c>
      <c r="S17" s="107" t="str">
        <f t="shared" si="3"/>
        <v/>
      </c>
      <c r="T17" s="107" t="str">
        <f t="shared" si="3"/>
        <v/>
      </c>
      <c r="U17" s="107" t="str">
        <f t="shared" si="3"/>
        <v/>
      </c>
      <c r="V17" s="107" t="str">
        <f t="shared" si="3"/>
        <v/>
      </c>
      <c r="W17" s="107" t="str">
        <f t="shared" si="3"/>
        <v/>
      </c>
      <c r="X17" s="107" t="str">
        <f t="shared" si="3"/>
        <v/>
      </c>
      <c r="Y17" s="107" t="str">
        <f t="shared" si="3"/>
        <v/>
      </c>
      <c r="Z17" s="107" t="str">
        <f t="shared" si="3"/>
        <v/>
      </c>
      <c r="AA17" s="107" t="str">
        <f t="shared" si="3"/>
        <v/>
      </c>
      <c r="AB17" s="107" t="str">
        <f t="shared" si="3"/>
        <v/>
      </c>
      <c r="AC17" s="107" t="str">
        <f t="shared" si="3"/>
        <v/>
      </c>
      <c r="AD17" s="107" t="str">
        <f t="shared" si="3"/>
        <v/>
      </c>
      <c r="AE17" s="107" t="str">
        <f t="shared" si="3"/>
        <v/>
      </c>
      <c r="AF17" s="107" t="str">
        <f t="shared" si="3"/>
        <v/>
      </c>
      <c r="AG17" s="39"/>
    </row>
    <row r="18" spans="1:36" x14ac:dyDescent="0.2">
      <c r="A18" s="96" t="s">
        <v>524</v>
      </c>
      <c r="B18" s="99" t="str">
        <f>IF(B17="","",IF(B17&lt;=0,"",IF(B17&lt;=0.5,1,IF(B17&lt;=5,2,IF(B17&lt;=10,3,IF(B17&lt;=15,4,IF(B17&lt;=20,5,IF(B17&lt;=25,6,7))))))))</f>
        <v/>
      </c>
      <c r="C18" s="99" t="str">
        <f>IF(C17="","",IF(C17&lt;=0,"",IF(C17&lt;=0.5,1,IF(C17&lt;=5,2,IF(C17&lt;=10,3,IF(C17&lt;=15,4,IF(C17&lt;=20,5,IF(C17&lt;=25,6,7))))))))</f>
        <v/>
      </c>
      <c r="D18" s="99" t="str">
        <f t="shared" ref="D18:AF18" si="4">IF(D17="","",IF(D17&lt;=0,"",IF(D17&lt;=0.5,1,IF(D17&lt;=5,2,IF(D17&lt;=10,3,IF(D17&lt;=15,4,IF(D17&lt;=20,5,IF(D17&lt;=25,6,7))))))))</f>
        <v/>
      </c>
      <c r="E18" s="99" t="str">
        <f t="shared" si="4"/>
        <v/>
      </c>
      <c r="F18" s="99" t="str">
        <f t="shared" si="4"/>
        <v/>
      </c>
      <c r="G18" s="99" t="str">
        <f t="shared" si="4"/>
        <v/>
      </c>
      <c r="H18" s="99" t="str">
        <f t="shared" si="4"/>
        <v/>
      </c>
      <c r="I18" s="99" t="str">
        <f t="shared" si="4"/>
        <v/>
      </c>
      <c r="J18" s="99" t="str">
        <f t="shared" si="4"/>
        <v/>
      </c>
      <c r="K18" s="99" t="str">
        <f t="shared" si="4"/>
        <v/>
      </c>
      <c r="L18" s="99" t="str">
        <f t="shared" si="4"/>
        <v/>
      </c>
      <c r="M18" s="99" t="str">
        <f t="shared" si="4"/>
        <v/>
      </c>
      <c r="N18" s="99" t="str">
        <f t="shared" si="4"/>
        <v/>
      </c>
      <c r="O18" s="99" t="str">
        <f t="shared" si="4"/>
        <v/>
      </c>
      <c r="P18" s="99" t="str">
        <f t="shared" si="4"/>
        <v/>
      </c>
      <c r="Q18" s="99" t="str">
        <f t="shared" si="4"/>
        <v/>
      </c>
      <c r="R18" s="99" t="str">
        <f t="shared" si="4"/>
        <v/>
      </c>
      <c r="S18" s="99" t="str">
        <f t="shared" si="4"/>
        <v/>
      </c>
      <c r="T18" s="99" t="str">
        <f t="shared" si="4"/>
        <v/>
      </c>
      <c r="U18" s="99" t="str">
        <f t="shared" si="4"/>
        <v/>
      </c>
      <c r="V18" s="99" t="str">
        <f t="shared" si="4"/>
        <v/>
      </c>
      <c r="W18" s="99" t="str">
        <f t="shared" si="4"/>
        <v/>
      </c>
      <c r="X18" s="99" t="str">
        <f t="shared" si="4"/>
        <v/>
      </c>
      <c r="Y18" s="99" t="str">
        <f t="shared" si="4"/>
        <v/>
      </c>
      <c r="Z18" s="99" t="str">
        <f t="shared" si="4"/>
        <v/>
      </c>
      <c r="AA18" s="99" t="str">
        <f t="shared" si="4"/>
        <v/>
      </c>
      <c r="AB18" s="99" t="str">
        <f t="shared" si="4"/>
        <v/>
      </c>
      <c r="AC18" s="99" t="str">
        <f t="shared" si="4"/>
        <v/>
      </c>
      <c r="AD18" s="99" t="str">
        <f t="shared" si="4"/>
        <v/>
      </c>
      <c r="AE18" s="99" t="str">
        <f t="shared" si="4"/>
        <v/>
      </c>
      <c r="AF18" s="99" t="str">
        <f t="shared" si="4"/>
        <v/>
      </c>
      <c r="AG18" s="39"/>
    </row>
    <row r="19" spans="1:36" x14ac:dyDescent="0.2">
      <c r="A19" s="96" t="s">
        <v>525</v>
      </c>
      <c r="B19" s="99" t="str">
        <f>IF(B18="","",IF(B18&gt;=2,B18-1,1))</f>
        <v/>
      </c>
      <c r="C19" s="99" t="str">
        <f>IF(C18="","",IF(C18&gt;=2,C18-1,1))</f>
        <v/>
      </c>
      <c r="D19" s="99" t="str">
        <f t="shared" ref="D19:AF19" si="5">IF(D18="","",IF(D18&gt;=2,D18-1,1))</f>
        <v/>
      </c>
      <c r="E19" s="99" t="str">
        <f t="shared" si="5"/>
        <v/>
      </c>
      <c r="F19" s="99" t="str">
        <f t="shared" si="5"/>
        <v/>
      </c>
      <c r="G19" s="99" t="str">
        <f t="shared" si="5"/>
        <v/>
      </c>
      <c r="H19" s="99" t="str">
        <f t="shared" si="5"/>
        <v/>
      </c>
      <c r="I19" s="99" t="str">
        <f t="shared" si="5"/>
        <v/>
      </c>
      <c r="J19" s="99" t="str">
        <f t="shared" si="5"/>
        <v/>
      </c>
      <c r="K19" s="99" t="str">
        <f t="shared" si="5"/>
        <v/>
      </c>
      <c r="L19" s="99" t="str">
        <f t="shared" si="5"/>
        <v/>
      </c>
      <c r="M19" s="99" t="str">
        <f t="shared" si="5"/>
        <v/>
      </c>
      <c r="N19" s="99" t="str">
        <f t="shared" si="5"/>
        <v/>
      </c>
      <c r="O19" s="99" t="str">
        <f t="shared" si="5"/>
        <v/>
      </c>
      <c r="P19" s="99" t="str">
        <f t="shared" si="5"/>
        <v/>
      </c>
      <c r="Q19" s="99" t="str">
        <f t="shared" si="5"/>
        <v/>
      </c>
      <c r="R19" s="99" t="str">
        <f t="shared" si="5"/>
        <v/>
      </c>
      <c r="S19" s="99" t="str">
        <f t="shared" si="5"/>
        <v/>
      </c>
      <c r="T19" s="99" t="str">
        <f t="shared" si="5"/>
        <v/>
      </c>
      <c r="U19" s="99" t="str">
        <f t="shared" si="5"/>
        <v/>
      </c>
      <c r="V19" s="99" t="str">
        <f t="shared" si="5"/>
        <v/>
      </c>
      <c r="W19" s="99" t="str">
        <f t="shared" si="5"/>
        <v/>
      </c>
      <c r="X19" s="99" t="str">
        <f t="shared" si="5"/>
        <v/>
      </c>
      <c r="Y19" s="99" t="str">
        <f t="shared" si="5"/>
        <v/>
      </c>
      <c r="Z19" s="99" t="str">
        <f t="shared" si="5"/>
        <v/>
      </c>
      <c r="AA19" s="99" t="str">
        <f t="shared" si="5"/>
        <v/>
      </c>
      <c r="AB19" s="99" t="str">
        <f t="shared" si="5"/>
        <v/>
      </c>
      <c r="AC19" s="99" t="str">
        <f t="shared" si="5"/>
        <v/>
      </c>
      <c r="AD19" s="99" t="str">
        <f t="shared" si="5"/>
        <v/>
      </c>
      <c r="AE19" s="99" t="str">
        <f t="shared" si="5"/>
        <v/>
      </c>
      <c r="AF19" s="99" t="str">
        <f t="shared" si="5"/>
        <v/>
      </c>
      <c r="AG19" s="39"/>
    </row>
    <row r="20" spans="1:36" x14ac:dyDescent="0.2">
      <c r="A20" s="96" t="s">
        <v>565</v>
      </c>
      <c r="B20" s="100">
        <f>IF(B18=2,((5-B17)/4.5),IF(B18=3,((10-B17)/5),IF(B18=4,((15-B17)/5),IF(B18=5,((20-B17)/5),IF(B18=6,((25-B17)/5),0)))))</f>
        <v>0</v>
      </c>
      <c r="C20" s="100">
        <f>IF(C18=2,((5-C17)/4.5),IF(C18=3,((10-C17)/5),IF(C18=4,((15-C17)/5),IF(C18=5,((20-C17)/5),IF(C18=6,((25-C17)/5),0)))))</f>
        <v>0</v>
      </c>
      <c r="D20" s="100">
        <f t="shared" ref="D20:AF20" si="6">IF(D18=2,((5-D17)/4.5),IF(D18=3,((10-D17)/5),IF(D18=4,((15-D17)/5),IF(D18=5,((20-D17)/5),IF(D18=6,((25-D17)/5),0)))))</f>
        <v>0</v>
      </c>
      <c r="E20" s="100">
        <f t="shared" si="6"/>
        <v>0</v>
      </c>
      <c r="F20" s="100">
        <f t="shared" si="6"/>
        <v>0</v>
      </c>
      <c r="G20" s="100">
        <f t="shared" si="6"/>
        <v>0</v>
      </c>
      <c r="H20" s="100">
        <f t="shared" si="6"/>
        <v>0</v>
      </c>
      <c r="I20" s="100">
        <f t="shared" si="6"/>
        <v>0</v>
      </c>
      <c r="J20" s="100">
        <f t="shared" si="6"/>
        <v>0</v>
      </c>
      <c r="K20" s="100">
        <f t="shared" si="6"/>
        <v>0</v>
      </c>
      <c r="L20" s="100">
        <f t="shared" si="6"/>
        <v>0</v>
      </c>
      <c r="M20" s="100">
        <f t="shared" si="6"/>
        <v>0</v>
      </c>
      <c r="N20" s="100">
        <f t="shared" si="6"/>
        <v>0</v>
      </c>
      <c r="O20" s="100">
        <f t="shared" si="6"/>
        <v>0</v>
      </c>
      <c r="P20" s="100">
        <f t="shared" si="6"/>
        <v>0</v>
      </c>
      <c r="Q20" s="100">
        <f t="shared" si="6"/>
        <v>0</v>
      </c>
      <c r="R20" s="100">
        <f t="shared" si="6"/>
        <v>0</v>
      </c>
      <c r="S20" s="100">
        <f t="shared" si="6"/>
        <v>0</v>
      </c>
      <c r="T20" s="100">
        <f t="shared" si="6"/>
        <v>0</v>
      </c>
      <c r="U20" s="100">
        <f t="shared" si="6"/>
        <v>0</v>
      </c>
      <c r="V20" s="100">
        <f t="shared" si="6"/>
        <v>0</v>
      </c>
      <c r="W20" s="100">
        <f t="shared" si="6"/>
        <v>0</v>
      </c>
      <c r="X20" s="100">
        <f t="shared" si="6"/>
        <v>0</v>
      </c>
      <c r="Y20" s="100">
        <f t="shared" si="6"/>
        <v>0</v>
      </c>
      <c r="Z20" s="100">
        <f t="shared" si="6"/>
        <v>0</v>
      </c>
      <c r="AA20" s="100">
        <f t="shared" si="6"/>
        <v>0</v>
      </c>
      <c r="AB20" s="100">
        <f t="shared" si="6"/>
        <v>0</v>
      </c>
      <c r="AC20" s="100">
        <f t="shared" si="6"/>
        <v>0</v>
      </c>
      <c r="AD20" s="100">
        <f t="shared" si="6"/>
        <v>0</v>
      </c>
      <c r="AE20" s="100">
        <f t="shared" si="6"/>
        <v>0</v>
      </c>
      <c r="AF20" s="100">
        <f t="shared" si="6"/>
        <v>0</v>
      </c>
      <c r="AG20" s="39"/>
    </row>
    <row r="21" spans="1:36" x14ac:dyDescent="0.2">
      <c r="A21" s="96" t="s">
        <v>526</v>
      </c>
      <c r="B21" s="99" t="str">
        <f>IF(B17="","",IF(B17&lt;=0,"",IF(B17&lt;=1,1,IF(B17&lt;=5,2,IF(B17&lt;=10,3,IF(B17&lt;=15,4,IF(B17&lt;=20,5,IF(B17&lt;=25,6,7))))))))</f>
        <v/>
      </c>
      <c r="C21" s="99" t="str">
        <f>IF(C17="","",IF(C17&lt;=0,"",IF(C17&lt;=1,1,IF(C17&lt;=5,2,IF(C17&lt;=10,3,IF(C17&lt;=15,4,IF(C17&lt;=20,5,IF(C17&lt;=25,6,7))))))))</f>
        <v/>
      </c>
      <c r="D21" s="99" t="str">
        <f t="shared" ref="D21:AF21" si="7">IF(D17="","",IF(D17&lt;=0,"",IF(D17&lt;=1,1,IF(D17&lt;=5,2,IF(D17&lt;=10,3,IF(D17&lt;=15,4,IF(D17&lt;=20,5,IF(D17&lt;=25,6,7))))))))</f>
        <v/>
      </c>
      <c r="E21" s="99" t="str">
        <f t="shared" si="7"/>
        <v/>
      </c>
      <c r="F21" s="99" t="str">
        <f t="shared" si="7"/>
        <v/>
      </c>
      <c r="G21" s="99" t="str">
        <f t="shared" si="7"/>
        <v/>
      </c>
      <c r="H21" s="99" t="str">
        <f t="shared" si="7"/>
        <v/>
      </c>
      <c r="I21" s="99" t="str">
        <f t="shared" si="7"/>
        <v/>
      </c>
      <c r="J21" s="99" t="str">
        <f t="shared" si="7"/>
        <v/>
      </c>
      <c r="K21" s="99" t="str">
        <f t="shared" si="7"/>
        <v/>
      </c>
      <c r="L21" s="99" t="str">
        <f t="shared" si="7"/>
        <v/>
      </c>
      <c r="M21" s="99" t="str">
        <f t="shared" si="7"/>
        <v/>
      </c>
      <c r="N21" s="99" t="str">
        <f t="shared" si="7"/>
        <v/>
      </c>
      <c r="O21" s="99" t="str">
        <f t="shared" si="7"/>
        <v/>
      </c>
      <c r="P21" s="99" t="str">
        <f t="shared" si="7"/>
        <v/>
      </c>
      <c r="Q21" s="99" t="str">
        <f t="shared" si="7"/>
        <v/>
      </c>
      <c r="R21" s="99" t="str">
        <f t="shared" si="7"/>
        <v/>
      </c>
      <c r="S21" s="99" t="str">
        <f t="shared" si="7"/>
        <v/>
      </c>
      <c r="T21" s="99" t="str">
        <f t="shared" si="7"/>
        <v/>
      </c>
      <c r="U21" s="99" t="str">
        <f t="shared" si="7"/>
        <v/>
      </c>
      <c r="V21" s="99" t="str">
        <f t="shared" si="7"/>
        <v/>
      </c>
      <c r="W21" s="99" t="str">
        <f t="shared" si="7"/>
        <v/>
      </c>
      <c r="X21" s="99" t="str">
        <f t="shared" si="7"/>
        <v/>
      </c>
      <c r="Y21" s="99" t="str">
        <f t="shared" si="7"/>
        <v/>
      </c>
      <c r="Z21" s="99" t="str">
        <f t="shared" si="7"/>
        <v/>
      </c>
      <c r="AA21" s="99" t="str">
        <f t="shared" si="7"/>
        <v/>
      </c>
      <c r="AB21" s="99" t="str">
        <f t="shared" si="7"/>
        <v/>
      </c>
      <c r="AC21" s="99" t="str">
        <f t="shared" si="7"/>
        <v/>
      </c>
      <c r="AD21" s="99" t="str">
        <f t="shared" si="7"/>
        <v/>
      </c>
      <c r="AE21" s="99" t="str">
        <f t="shared" si="7"/>
        <v/>
      </c>
      <c r="AF21" s="99" t="str">
        <f t="shared" si="7"/>
        <v/>
      </c>
      <c r="AG21" s="39"/>
    </row>
    <row r="22" spans="1:36" x14ac:dyDescent="0.2">
      <c r="A22" s="96" t="s">
        <v>527</v>
      </c>
      <c r="B22" s="99" t="str">
        <f>IF(B21="","",IF(B21&gt;=2,B21-1,1))</f>
        <v/>
      </c>
      <c r="C22" s="99" t="str">
        <f>IF(C21="","",IF(C21&gt;=2,C21-1,1))</f>
        <v/>
      </c>
      <c r="D22" s="99" t="str">
        <f t="shared" ref="D22:AF22" si="8">IF(D21="","",IF(D21&gt;=2,D21-1,1))</f>
        <v/>
      </c>
      <c r="E22" s="99" t="str">
        <f t="shared" si="8"/>
        <v/>
      </c>
      <c r="F22" s="99" t="str">
        <f t="shared" si="8"/>
        <v/>
      </c>
      <c r="G22" s="99" t="str">
        <f t="shared" si="8"/>
        <v/>
      </c>
      <c r="H22" s="99" t="str">
        <f t="shared" si="8"/>
        <v/>
      </c>
      <c r="I22" s="99" t="str">
        <f t="shared" si="8"/>
        <v/>
      </c>
      <c r="J22" s="99" t="str">
        <f t="shared" si="8"/>
        <v/>
      </c>
      <c r="K22" s="99" t="str">
        <f t="shared" si="8"/>
        <v/>
      </c>
      <c r="L22" s="99" t="str">
        <f t="shared" si="8"/>
        <v/>
      </c>
      <c r="M22" s="99" t="str">
        <f t="shared" si="8"/>
        <v/>
      </c>
      <c r="N22" s="99" t="str">
        <f t="shared" si="8"/>
        <v/>
      </c>
      <c r="O22" s="99" t="str">
        <f t="shared" si="8"/>
        <v/>
      </c>
      <c r="P22" s="99" t="str">
        <f t="shared" si="8"/>
        <v/>
      </c>
      <c r="Q22" s="99" t="str">
        <f t="shared" si="8"/>
        <v/>
      </c>
      <c r="R22" s="99" t="str">
        <f t="shared" si="8"/>
        <v/>
      </c>
      <c r="S22" s="99" t="str">
        <f t="shared" si="8"/>
        <v/>
      </c>
      <c r="T22" s="99" t="str">
        <f t="shared" si="8"/>
        <v/>
      </c>
      <c r="U22" s="99" t="str">
        <f t="shared" si="8"/>
        <v/>
      </c>
      <c r="V22" s="99" t="str">
        <f t="shared" si="8"/>
        <v/>
      </c>
      <c r="W22" s="99" t="str">
        <f t="shared" si="8"/>
        <v/>
      </c>
      <c r="X22" s="99" t="str">
        <f t="shared" si="8"/>
        <v/>
      </c>
      <c r="Y22" s="99" t="str">
        <f t="shared" si="8"/>
        <v/>
      </c>
      <c r="Z22" s="99" t="str">
        <f t="shared" si="8"/>
        <v/>
      </c>
      <c r="AA22" s="99" t="str">
        <f t="shared" si="8"/>
        <v/>
      </c>
      <c r="AB22" s="99" t="str">
        <f t="shared" si="8"/>
        <v/>
      </c>
      <c r="AC22" s="99" t="str">
        <f t="shared" si="8"/>
        <v/>
      </c>
      <c r="AD22" s="99" t="str">
        <f t="shared" si="8"/>
        <v/>
      </c>
      <c r="AE22" s="99" t="str">
        <f t="shared" si="8"/>
        <v/>
      </c>
      <c r="AF22" s="99" t="str">
        <f t="shared" si="8"/>
        <v/>
      </c>
      <c r="AG22" s="39"/>
    </row>
    <row r="23" spans="1:36" x14ac:dyDescent="0.2">
      <c r="A23" s="96" t="s">
        <v>566</v>
      </c>
      <c r="B23" s="100">
        <f>IF(B21=2,((5-B17)/4),IF(B21=3,((10-B17)/5),IF(B21=4,((15-B17)/5),IF(B21=5,((20-B17)/5),IF(B21=6,((25-B17)/5),0)))))</f>
        <v>0</v>
      </c>
      <c r="C23" s="100">
        <f>IF(C21=2,((5-C17)/4),IF(C21=3,((10-C17)/5),IF(C21=4,((15-C17)/5),IF(C21=5,((20-C17)/5),IF(C21=6,((25-C17)/5),0)))))</f>
        <v>0</v>
      </c>
      <c r="D23" s="100">
        <f t="shared" ref="D23:AF23" si="9">IF(D21=2,((5-D17)/4),IF(D21=3,((10-D17)/5),IF(D21=4,((15-D17)/5),IF(D21=5,((20-D17)/5),IF(D21=6,((25-D17)/5),0)))))</f>
        <v>0</v>
      </c>
      <c r="E23" s="100">
        <f t="shared" si="9"/>
        <v>0</v>
      </c>
      <c r="F23" s="100">
        <f t="shared" si="9"/>
        <v>0</v>
      </c>
      <c r="G23" s="100">
        <f t="shared" si="9"/>
        <v>0</v>
      </c>
      <c r="H23" s="100">
        <f t="shared" si="9"/>
        <v>0</v>
      </c>
      <c r="I23" s="100">
        <f t="shared" si="9"/>
        <v>0</v>
      </c>
      <c r="J23" s="100">
        <f t="shared" si="9"/>
        <v>0</v>
      </c>
      <c r="K23" s="100">
        <f t="shared" si="9"/>
        <v>0</v>
      </c>
      <c r="L23" s="100">
        <f t="shared" si="9"/>
        <v>0</v>
      </c>
      <c r="M23" s="100">
        <f t="shared" si="9"/>
        <v>0</v>
      </c>
      <c r="N23" s="100">
        <f t="shared" si="9"/>
        <v>0</v>
      </c>
      <c r="O23" s="100">
        <f t="shared" si="9"/>
        <v>0</v>
      </c>
      <c r="P23" s="100">
        <f t="shared" si="9"/>
        <v>0</v>
      </c>
      <c r="Q23" s="100">
        <f t="shared" si="9"/>
        <v>0</v>
      </c>
      <c r="R23" s="100">
        <f t="shared" si="9"/>
        <v>0</v>
      </c>
      <c r="S23" s="100">
        <f t="shared" si="9"/>
        <v>0</v>
      </c>
      <c r="T23" s="100">
        <f t="shared" si="9"/>
        <v>0</v>
      </c>
      <c r="U23" s="100">
        <f t="shared" si="9"/>
        <v>0</v>
      </c>
      <c r="V23" s="100">
        <f t="shared" si="9"/>
        <v>0</v>
      </c>
      <c r="W23" s="100">
        <f t="shared" si="9"/>
        <v>0</v>
      </c>
      <c r="X23" s="100">
        <f t="shared" si="9"/>
        <v>0</v>
      </c>
      <c r="Y23" s="100">
        <f t="shared" si="9"/>
        <v>0</v>
      </c>
      <c r="Z23" s="100">
        <f t="shared" si="9"/>
        <v>0</v>
      </c>
      <c r="AA23" s="100">
        <f t="shared" si="9"/>
        <v>0</v>
      </c>
      <c r="AB23" s="100">
        <f t="shared" si="9"/>
        <v>0</v>
      </c>
      <c r="AC23" s="100">
        <f t="shared" si="9"/>
        <v>0</v>
      </c>
      <c r="AD23" s="100">
        <f t="shared" si="9"/>
        <v>0</v>
      </c>
      <c r="AE23" s="100">
        <f t="shared" si="9"/>
        <v>0</v>
      </c>
      <c r="AF23" s="100">
        <f t="shared" si="9"/>
        <v>0</v>
      </c>
      <c r="AG23" s="39"/>
    </row>
    <row r="24" spans="1:36" x14ac:dyDescent="0.2">
      <c r="A24" s="38"/>
      <c r="AG24" s="39"/>
    </row>
    <row r="25" spans="1:36" x14ac:dyDescent="0.2">
      <c r="A25" s="96" t="s">
        <v>554</v>
      </c>
      <c r="B25" s="108" t="str">
        <f>IF(AND(B175="",B320="",B467=""),"",SUM(B175,B320,B467))</f>
        <v/>
      </c>
      <c r="C25" s="108" t="str">
        <f>IF(AND(C175="",C320="",C467=""),"",SUM(C175,C320,C467))</f>
        <v/>
      </c>
      <c r="D25" s="108" t="str">
        <f t="shared" ref="D25:AF25" si="10">IF(AND(D175="",D320="",D467=""),"",SUM(D175,D320,D467))</f>
        <v/>
      </c>
      <c r="E25" s="108" t="str">
        <f t="shared" si="10"/>
        <v/>
      </c>
      <c r="F25" s="108" t="str">
        <f t="shared" si="10"/>
        <v/>
      </c>
      <c r="G25" s="108" t="str">
        <f t="shared" si="10"/>
        <v/>
      </c>
      <c r="H25" s="108" t="str">
        <f t="shared" si="10"/>
        <v/>
      </c>
      <c r="I25" s="108" t="str">
        <f t="shared" si="10"/>
        <v/>
      </c>
      <c r="J25" s="108" t="str">
        <f t="shared" si="10"/>
        <v/>
      </c>
      <c r="K25" s="108" t="str">
        <f t="shared" si="10"/>
        <v/>
      </c>
      <c r="L25" s="108" t="str">
        <f t="shared" si="10"/>
        <v/>
      </c>
      <c r="M25" s="108" t="str">
        <f t="shared" si="10"/>
        <v/>
      </c>
      <c r="N25" s="108" t="str">
        <f t="shared" si="10"/>
        <v/>
      </c>
      <c r="O25" s="108" t="str">
        <f t="shared" si="10"/>
        <v/>
      </c>
      <c r="P25" s="108" t="str">
        <f t="shared" si="10"/>
        <v/>
      </c>
      <c r="Q25" s="108" t="str">
        <f t="shared" si="10"/>
        <v/>
      </c>
      <c r="R25" s="108" t="str">
        <f t="shared" si="10"/>
        <v/>
      </c>
      <c r="S25" s="108" t="str">
        <f t="shared" si="10"/>
        <v/>
      </c>
      <c r="T25" s="108" t="str">
        <f t="shared" si="10"/>
        <v/>
      </c>
      <c r="U25" s="108" t="str">
        <f t="shared" si="10"/>
        <v/>
      </c>
      <c r="V25" s="108" t="str">
        <f t="shared" si="10"/>
        <v/>
      </c>
      <c r="W25" s="108" t="str">
        <f t="shared" si="10"/>
        <v/>
      </c>
      <c r="X25" s="108" t="str">
        <f t="shared" si="10"/>
        <v/>
      </c>
      <c r="Y25" s="108" t="str">
        <f t="shared" si="10"/>
        <v/>
      </c>
      <c r="Z25" s="108" t="str">
        <f t="shared" si="10"/>
        <v/>
      </c>
      <c r="AA25" s="108" t="str">
        <f t="shared" si="10"/>
        <v/>
      </c>
      <c r="AB25" s="108" t="str">
        <f t="shared" si="10"/>
        <v/>
      </c>
      <c r="AC25" s="108" t="str">
        <f t="shared" si="10"/>
        <v/>
      </c>
      <c r="AD25" s="108" t="str">
        <f t="shared" si="10"/>
        <v/>
      </c>
      <c r="AE25" s="108" t="str">
        <f t="shared" si="10"/>
        <v/>
      </c>
      <c r="AF25" s="108" t="str">
        <f t="shared" si="10"/>
        <v/>
      </c>
      <c r="AG25" s="39"/>
    </row>
    <row r="26" spans="1:36" x14ac:dyDescent="0.2">
      <c r="A26" s="96" t="s">
        <v>555</v>
      </c>
      <c r="B26" s="100" t="str">
        <f t="shared" ref="B26:AF26" si="11">IF(LogGr="","",IF(AND(B25&lt;&gt;"",B25&gt;=0.995),"YES",IF(AND(B25&lt;&gt;"",B25&lt;0.995),"NO","")))</f>
        <v/>
      </c>
      <c r="C26" s="100" t="str">
        <f t="shared" si="11"/>
        <v/>
      </c>
      <c r="D26" s="100" t="str">
        <f t="shared" si="11"/>
        <v/>
      </c>
      <c r="E26" s="100" t="str">
        <f t="shared" si="11"/>
        <v/>
      </c>
      <c r="F26" s="100" t="str">
        <f t="shared" si="11"/>
        <v/>
      </c>
      <c r="G26" s="100" t="str">
        <f t="shared" si="11"/>
        <v/>
      </c>
      <c r="H26" s="100" t="str">
        <f t="shared" si="11"/>
        <v/>
      </c>
      <c r="I26" s="100" t="str">
        <f t="shared" si="11"/>
        <v/>
      </c>
      <c r="J26" s="100" t="str">
        <f t="shared" si="11"/>
        <v/>
      </c>
      <c r="K26" s="100" t="str">
        <f t="shared" si="11"/>
        <v/>
      </c>
      <c r="L26" s="100" t="str">
        <f t="shared" si="11"/>
        <v/>
      </c>
      <c r="M26" s="100" t="str">
        <f t="shared" si="11"/>
        <v/>
      </c>
      <c r="N26" s="100" t="str">
        <f t="shared" si="11"/>
        <v/>
      </c>
      <c r="O26" s="100" t="str">
        <f t="shared" si="11"/>
        <v/>
      </c>
      <c r="P26" s="100" t="str">
        <f t="shared" si="11"/>
        <v/>
      </c>
      <c r="Q26" s="100" t="str">
        <f t="shared" si="11"/>
        <v/>
      </c>
      <c r="R26" s="100" t="str">
        <f t="shared" si="11"/>
        <v/>
      </c>
      <c r="S26" s="100" t="str">
        <f t="shared" si="11"/>
        <v/>
      </c>
      <c r="T26" s="100" t="str">
        <f t="shared" si="11"/>
        <v/>
      </c>
      <c r="U26" s="100" t="str">
        <f t="shared" si="11"/>
        <v/>
      </c>
      <c r="V26" s="100" t="str">
        <f t="shared" si="11"/>
        <v/>
      </c>
      <c r="W26" s="100" t="str">
        <f t="shared" si="11"/>
        <v/>
      </c>
      <c r="X26" s="100" t="str">
        <f t="shared" si="11"/>
        <v/>
      </c>
      <c r="Y26" s="100" t="str">
        <f t="shared" si="11"/>
        <v/>
      </c>
      <c r="Z26" s="100" t="str">
        <f t="shared" si="11"/>
        <v/>
      </c>
      <c r="AA26" s="100" t="str">
        <f t="shared" si="11"/>
        <v/>
      </c>
      <c r="AB26" s="100" t="str">
        <f t="shared" si="11"/>
        <v/>
      </c>
      <c r="AC26" s="100" t="str">
        <f t="shared" si="11"/>
        <v/>
      </c>
      <c r="AD26" s="100" t="str">
        <f t="shared" si="11"/>
        <v/>
      </c>
      <c r="AE26" s="100" t="str">
        <f t="shared" si="11"/>
        <v/>
      </c>
      <c r="AF26" s="100" t="str">
        <f t="shared" si="11"/>
        <v/>
      </c>
      <c r="AG26" s="39"/>
    </row>
    <row r="27" spans="1:36" x14ac:dyDescent="0.2">
      <c r="A27" s="96" t="s">
        <v>556</v>
      </c>
      <c r="B27" s="108" t="str">
        <f>IF(AND(B176="",B321="",B468=""),"",SUM(B176,B321,B468))</f>
        <v/>
      </c>
      <c r="C27" s="100" t="str">
        <f>IF(AND(C176="",C321="",C468=""),"",SUM(C176,C321,C468))</f>
        <v/>
      </c>
      <c r="D27" s="100" t="str">
        <f t="shared" ref="D27:AF27" si="12">IF(AND(D176="",D321="",D468=""),"",SUM(D176,D321,D468))</f>
        <v/>
      </c>
      <c r="E27" s="100" t="str">
        <f t="shared" si="12"/>
        <v/>
      </c>
      <c r="F27" s="100" t="str">
        <f t="shared" si="12"/>
        <v/>
      </c>
      <c r="G27" s="100" t="str">
        <f t="shared" si="12"/>
        <v/>
      </c>
      <c r="H27" s="100" t="str">
        <f t="shared" si="12"/>
        <v/>
      </c>
      <c r="I27" s="100" t="str">
        <f t="shared" si="12"/>
        <v/>
      </c>
      <c r="J27" s="100" t="str">
        <f t="shared" si="12"/>
        <v/>
      </c>
      <c r="K27" s="100" t="str">
        <f t="shared" si="12"/>
        <v/>
      </c>
      <c r="L27" s="100" t="str">
        <f t="shared" si="12"/>
        <v/>
      </c>
      <c r="M27" s="100" t="str">
        <f t="shared" si="12"/>
        <v/>
      </c>
      <c r="N27" s="100" t="str">
        <f t="shared" si="12"/>
        <v/>
      </c>
      <c r="O27" s="100" t="str">
        <f t="shared" si="12"/>
        <v/>
      </c>
      <c r="P27" s="100" t="str">
        <f t="shared" si="12"/>
        <v/>
      </c>
      <c r="Q27" s="100" t="str">
        <f t="shared" si="12"/>
        <v/>
      </c>
      <c r="R27" s="100" t="str">
        <f t="shared" si="12"/>
        <v/>
      </c>
      <c r="S27" s="100" t="str">
        <f t="shared" si="12"/>
        <v/>
      </c>
      <c r="T27" s="100" t="str">
        <f t="shared" si="12"/>
        <v/>
      </c>
      <c r="U27" s="100" t="str">
        <f t="shared" si="12"/>
        <v/>
      </c>
      <c r="V27" s="100" t="str">
        <f t="shared" si="12"/>
        <v/>
      </c>
      <c r="W27" s="100" t="str">
        <f t="shared" si="12"/>
        <v/>
      </c>
      <c r="X27" s="100" t="str">
        <f t="shared" si="12"/>
        <v/>
      </c>
      <c r="Y27" s="100" t="str">
        <f t="shared" si="12"/>
        <v/>
      </c>
      <c r="Z27" s="100" t="str">
        <f t="shared" si="12"/>
        <v/>
      </c>
      <c r="AA27" s="100" t="str">
        <f t="shared" si="12"/>
        <v/>
      </c>
      <c r="AB27" s="100" t="str">
        <f t="shared" si="12"/>
        <v/>
      </c>
      <c r="AC27" s="100" t="str">
        <f t="shared" si="12"/>
        <v/>
      </c>
      <c r="AD27" s="100" t="str">
        <f t="shared" si="12"/>
        <v/>
      </c>
      <c r="AE27" s="100" t="str">
        <f t="shared" si="12"/>
        <v/>
      </c>
      <c r="AF27" s="100" t="str">
        <f t="shared" si="12"/>
        <v/>
      </c>
      <c r="AG27" s="39"/>
    </row>
    <row r="28" spans="1:36" x14ac:dyDescent="0.2">
      <c r="A28" s="96" t="s">
        <v>555</v>
      </c>
      <c r="B28" s="100" t="str">
        <f t="shared" ref="B28:AF28" si="13">IF(LogVr="","",IF(AND(B27&lt;&gt;"",B27&gt;=0.995),"YES",IF(AND(B27&lt;&gt;"",B27&lt;0.995),"NO","")))</f>
        <v/>
      </c>
      <c r="C28" s="100" t="str">
        <f t="shared" si="13"/>
        <v/>
      </c>
      <c r="D28" s="100" t="str">
        <f t="shared" si="13"/>
        <v/>
      </c>
      <c r="E28" s="100" t="str">
        <f t="shared" si="13"/>
        <v/>
      </c>
      <c r="F28" s="100" t="str">
        <f t="shared" si="13"/>
        <v/>
      </c>
      <c r="G28" s="100" t="str">
        <f t="shared" si="13"/>
        <v/>
      </c>
      <c r="H28" s="100" t="str">
        <f t="shared" si="13"/>
        <v/>
      </c>
      <c r="I28" s="100" t="str">
        <f t="shared" si="13"/>
        <v/>
      </c>
      <c r="J28" s="100" t="str">
        <f t="shared" si="13"/>
        <v/>
      </c>
      <c r="K28" s="100" t="str">
        <f t="shared" si="13"/>
        <v/>
      </c>
      <c r="L28" s="100" t="str">
        <f t="shared" si="13"/>
        <v/>
      </c>
      <c r="M28" s="100" t="str">
        <f t="shared" si="13"/>
        <v/>
      </c>
      <c r="N28" s="100" t="str">
        <f t="shared" si="13"/>
        <v/>
      </c>
      <c r="O28" s="100" t="str">
        <f t="shared" si="13"/>
        <v/>
      </c>
      <c r="P28" s="100" t="str">
        <f t="shared" si="13"/>
        <v/>
      </c>
      <c r="Q28" s="100" t="str">
        <f t="shared" si="13"/>
        <v/>
      </c>
      <c r="R28" s="100" t="str">
        <f t="shared" si="13"/>
        <v/>
      </c>
      <c r="S28" s="100" t="str">
        <f t="shared" si="13"/>
        <v/>
      </c>
      <c r="T28" s="100" t="str">
        <f t="shared" si="13"/>
        <v/>
      </c>
      <c r="U28" s="100" t="str">
        <f t="shared" si="13"/>
        <v/>
      </c>
      <c r="V28" s="100" t="str">
        <f t="shared" si="13"/>
        <v/>
      </c>
      <c r="W28" s="100" t="str">
        <f t="shared" si="13"/>
        <v/>
      </c>
      <c r="X28" s="100" t="str">
        <f t="shared" si="13"/>
        <v/>
      </c>
      <c r="Y28" s="100" t="str">
        <f t="shared" si="13"/>
        <v/>
      </c>
      <c r="Z28" s="100" t="str">
        <f t="shared" si="13"/>
        <v/>
      </c>
      <c r="AA28" s="100" t="str">
        <f t="shared" si="13"/>
        <v/>
      </c>
      <c r="AB28" s="100" t="str">
        <f t="shared" si="13"/>
        <v/>
      </c>
      <c r="AC28" s="100" t="str">
        <f t="shared" si="13"/>
        <v/>
      </c>
      <c r="AD28" s="100" t="str">
        <f t="shared" si="13"/>
        <v/>
      </c>
      <c r="AE28" s="100" t="str">
        <f t="shared" si="13"/>
        <v/>
      </c>
      <c r="AF28" s="100" t="str">
        <f t="shared" si="13"/>
        <v/>
      </c>
      <c r="AG28" s="39"/>
    </row>
    <row r="29" spans="1:36" x14ac:dyDescent="0.2">
      <c r="A29" s="96" t="s">
        <v>635</v>
      </c>
      <c r="B29" s="99" t="str">
        <f>IF('Short GW'!$L11="","",'Short GW'!$L11)</f>
        <v/>
      </c>
      <c r="C29" s="99" t="str">
        <f>IF('Short GW'!$L12="","",'Short GW'!$L12)</f>
        <v/>
      </c>
      <c r="D29" s="99" t="str">
        <f>IF('Short GW'!$L13="","",'Short GW'!$L13)</f>
        <v/>
      </c>
      <c r="E29" s="99" t="str">
        <f>IF('Short GW'!$L14="","",'Short GW'!$L14)</f>
        <v/>
      </c>
      <c r="F29" s="99" t="str">
        <f>IF('Short GW'!$L15="","",'Short GW'!$L15)</f>
        <v/>
      </c>
      <c r="G29" s="99" t="str">
        <f>IF('Short GW'!$L16="","",'Short GW'!$L16)</f>
        <v/>
      </c>
      <c r="H29" s="99" t="str">
        <f>IF('Short GW'!$L17="","",'Short GW'!$L17)</f>
        <v/>
      </c>
      <c r="I29" s="99" t="str">
        <f>IF('Short GW'!$L18="","",'Short GW'!$L18)</f>
        <v/>
      </c>
      <c r="J29" s="99" t="str">
        <f>IF('Short GW'!$L19="","",'Short GW'!$L19)</f>
        <v/>
      </c>
      <c r="K29" s="99" t="str">
        <f>IF('Short GW'!$L20="","",'Short GW'!$L20)</f>
        <v/>
      </c>
      <c r="L29" s="99" t="str">
        <f>IF('Short GW'!$L21="","",'Short GW'!$L21)</f>
        <v/>
      </c>
      <c r="M29" s="99" t="str">
        <f>IF('Short GW'!$L22="","",'Short GW'!$L22)</f>
        <v/>
      </c>
      <c r="N29" s="99" t="str">
        <f>IF('Short GW'!$L23="","",'Short GW'!$L23)</f>
        <v/>
      </c>
      <c r="O29" s="99" t="str">
        <f>IF('Short GW'!$L24="","",'Short GW'!$L24)</f>
        <v/>
      </c>
      <c r="P29" s="99" t="str">
        <f>IF('Short GW'!$L25="","",'Short GW'!$L25)</f>
        <v/>
      </c>
      <c r="Q29" s="99" t="str">
        <f>IF('Short GW'!$L26="","",'Short GW'!$L26)</f>
        <v/>
      </c>
      <c r="R29" s="99" t="str">
        <f>IF('Short GW'!$L27="","",'Short GW'!$L27)</f>
        <v/>
      </c>
      <c r="S29" s="99" t="str">
        <f>IF('Short GW'!$L28="","",'Short GW'!$L28)</f>
        <v/>
      </c>
      <c r="T29" s="99" t="str">
        <f>IF('Short GW'!$L29="","",'Short GW'!$L29)</f>
        <v/>
      </c>
      <c r="U29" s="99" t="str">
        <f>IF('Short GW'!$L30="","",'Short GW'!$L30)</f>
        <v/>
      </c>
      <c r="V29" s="99" t="str">
        <f>IF('Short GW'!$L31="","",'Short GW'!$L31)</f>
        <v/>
      </c>
      <c r="W29" s="99" t="str">
        <f>IF('Short GW'!$L32="","",'Short GW'!$L32)</f>
        <v/>
      </c>
      <c r="X29" s="99" t="str">
        <f>IF('Short GW'!$L33="","",'Short GW'!$L33)</f>
        <v/>
      </c>
      <c r="Y29" s="99" t="str">
        <f>IF('Short GW'!$L34="","",'Short GW'!$L34)</f>
        <v/>
      </c>
      <c r="Z29" s="99" t="str">
        <f>IF('Short GW'!$L35="","",'Short GW'!$L35)</f>
        <v/>
      </c>
      <c r="AA29" s="99" t="str">
        <f>IF('Short GW'!$L36="","",'Short GW'!$L36)</f>
        <v/>
      </c>
      <c r="AB29" s="99" t="str">
        <f>IF('Short GW'!$L37="","",'Short GW'!$L37)</f>
        <v/>
      </c>
      <c r="AC29" s="99" t="str">
        <f>IF('Short GW'!$L38="","",'Short GW'!$L38)</f>
        <v/>
      </c>
      <c r="AD29" s="99" t="str">
        <f>IF('Short GW'!$L39="","",'Short GW'!$L39)</f>
        <v/>
      </c>
      <c r="AE29" s="99" t="str">
        <f>IF('Short GW'!$L40="","",'Short GW'!$L40)</f>
        <v/>
      </c>
      <c r="AF29" s="99" t="str">
        <f>IF('Short GW'!$L41="","",'Short GW'!$L41)</f>
        <v/>
      </c>
      <c r="AG29" s="39"/>
      <c r="AI29" s="160" t="str">
        <f>IF('Short GW'!L11="","",'Short GW'!L11)</f>
        <v/>
      </c>
      <c r="AJ29">
        <v>1</v>
      </c>
    </row>
    <row r="30" spans="1:36" x14ac:dyDescent="0.2">
      <c r="A30" s="96" t="s">
        <v>564</v>
      </c>
      <c r="B30" s="99" t="str">
        <f>IF(OR(B29="",AND(B26="",B28="")),"",IF(OR(B26="NO",B28="NO",B29="N"),"NO","YES"))</f>
        <v/>
      </c>
      <c r="C30" s="99" t="str">
        <f t="shared" ref="C30:AF30" si="14">IF(OR(C29="",AND(C26="",C28="")),"",IF(OR(C26="NO",C28="NO",C29="N"),"NO","YES"))</f>
        <v/>
      </c>
      <c r="D30" s="99" t="str">
        <f t="shared" si="14"/>
        <v/>
      </c>
      <c r="E30" s="99" t="str">
        <f t="shared" si="14"/>
        <v/>
      </c>
      <c r="F30" s="99" t="str">
        <f t="shared" si="14"/>
        <v/>
      </c>
      <c r="G30" s="99" t="str">
        <f t="shared" si="14"/>
        <v/>
      </c>
      <c r="H30" s="99" t="str">
        <f t="shared" si="14"/>
        <v/>
      </c>
      <c r="I30" s="99" t="str">
        <f t="shared" si="14"/>
        <v/>
      </c>
      <c r="J30" s="99" t="str">
        <f t="shared" si="14"/>
        <v/>
      </c>
      <c r="K30" s="99" t="str">
        <f t="shared" si="14"/>
        <v/>
      </c>
      <c r="L30" s="99" t="str">
        <f t="shared" si="14"/>
        <v/>
      </c>
      <c r="M30" s="99" t="str">
        <f t="shared" si="14"/>
        <v/>
      </c>
      <c r="N30" s="99" t="str">
        <f t="shared" si="14"/>
        <v/>
      </c>
      <c r="O30" s="99" t="str">
        <f t="shared" si="14"/>
        <v/>
      </c>
      <c r="P30" s="99" t="str">
        <f t="shared" si="14"/>
        <v/>
      </c>
      <c r="Q30" s="99" t="str">
        <f t="shared" si="14"/>
        <v/>
      </c>
      <c r="R30" s="99" t="str">
        <f t="shared" si="14"/>
        <v/>
      </c>
      <c r="S30" s="99" t="str">
        <f t="shared" si="14"/>
        <v/>
      </c>
      <c r="T30" s="99" t="str">
        <f t="shared" si="14"/>
        <v/>
      </c>
      <c r="U30" s="99" t="str">
        <f t="shared" si="14"/>
        <v/>
      </c>
      <c r="V30" s="99" t="str">
        <f t="shared" si="14"/>
        <v/>
      </c>
      <c r="W30" s="99" t="str">
        <f t="shared" si="14"/>
        <v/>
      </c>
      <c r="X30" s="99" t="str">
        <f t="shared" si="14"/>
        <v/>
      </c>
      <c r="Y30" s="99" t="str">
        <f t="shared" si="14"/>
        <v/>
      </c>
      <c r="Z30" s="99" t="str">
        <f t="shared" si="14"/>
        <v/>
      </c>
      <c r="AA30" s="99" t="str">
        <f t="shared" si="14"/>
        <v/>
      </c>
      <c r="AB30" s="99" t="str">
        <f t="shared" si="14"/>
        <v/>
      </c>
      <c r="AC30" s="99" t="str">
        <f t="shared" si="14"/>
        <v/>
      </c>
      <c r="AD30" s="99" t="str">
        <f t="shared" si="14"/>
        <v/>
      </c>
      <c r="AE30" s="99" t="str">
        <f t="shared" si="14"/>
        <v/>
      </c>
      <c r="AF30" s="99" t="str">
        <f t="shared" si="14"/>
        <v/>
      </c>
      <c r="AG30" s="39"/>
      <c r="AI30" s="160" t="str">
        <f>IF('Short GW'!L12="","",'Short GW'!L12)</f>
        <v/>
      </c>
      <c r="AJ30">
        <v>2</v>
      </c>
    </row>
    <row r="31" spans="1:36" x14ac:dyDescent="0.2">
      <c r="A31" s="38"/>
      <c r="AG31" s="39"/>
      <c r="AI31" s="160" t="str">
        <f>IF('Short GW'!L13="","",'Short GW'!L13)</f>
        <v/>
      </c>
      <c r="AJ31">
        <v>3</v>
      </c>
    </row>
    <row r="32" spans="1:36" x14ac:dyDescent="0.2">
      <c r="A32" s="37" t="s">
        <v>440</v>
      </c>
      <c r="Q32" s="15" t="e">
        <f>IF(#REF!="","",#REF!)</f>
        <v>#REF!</v>
      </c>
      <c r="AG32" s="39"/>
      <c r="AI32" s="160" t="str">
        <f>IF('Short GW'!L14="","",'Short GW'!L14)</f>
        <v/>
      </c>
      <c r="AJ32">
        <v>4</v>
      </c>
    </row>
    <row r="33" spans="1:36" x14ac:dyDescent="0.2">
      <c r="A33" s="96" t="s">
        <v>493</v>
      </c>
      <c r="B33" s="97" t="str">
        <f t="shared" ref="B33:AF33" si="15">IF(Depth="","",Depth)</f>
        <v/>
      </c>
      <c r="C33" s="97" t="str">
        <f t="shared" si="15"/>
        <v/>
      </c>
      <c r="D33" s="97" t="str">
        <f t="shared" si="15"/>
        <v/>
      </c>
      <c r="E33" s="97" t="str">
        <f t="shared" si="15"/>
        <v/>
      </c>
      <c r="F33" s="97" t="str">
        <f t="shared" si="15"/>
        <v/>
      </c>
      <c r="G33" s="97" t="str">
        <f t="shared" si="15"/>
        <v/>
      </c>
      <c r="H33" s="97" t="str">
        <f t="shared" si="15"/>
        <v/>
      </c>
      <c r="I33" s="97" t="str">
        <f t="shared" si="15"/>
        <v/>
      </c>
      <c r="J33" s="97" t="str">
        <f t="shared" si="15"/>
        <v/>
      </c>
      <c r="K33" s="97" t="str">
        <f t="shared" si="15"/>
        <v/>
      </c>
      <c r="L33" s="97" t="str">
        <f t="shared" si="15"/>
        <v/>
      </c>
      <c r="M33" s="97" t="str">
        <f t="shared" si="15"/>
        <v/>
      </c>
      <c r="N33" s="97" t="str">
        <f t="shared" si="15"/>
        <v/>
      </c>
      <c r="O33" s="97" t="str">
        <f t="shared" si="15"/>
        <v/>
      </c>
      <c r="P33" s="97" t="str">
        <f t="shared" si="15"/>
        <v/>
      </c>
      <c r="Q33" s="97" t="str">
        <f t="shared" si="15"/>
        <v/>
      </c>
      <c r="R33" s="97" t="str">
        <f t="shared" si="15"/>
        <v/>
      </c>
      <c r="S33" s="97" t="str">
        <f t="shared" si="15"/>
        <v/>
      </c>
      <c r="T33" s="97" t="str">
        <f t="shared" si="15"/>
        <v/>
      </c>
      <c r="U33" s="97" t="str">
        <f t="shared" si="15"/>
        <v/>
      </c>
      <c r="V33" s="97" t="str">
        <f t="shared" si="15"/>
        <v/>
      </c>
      <c r="W33" s="97" t="str">
        <f t="shared" si="15"/>
        <v/>
      </c>
      <c r="X33" s="97" t="str">
        <f t="shared" si="15"/>
        <v/>
      </c>
      <c r="Y33" s="97" t="str">
        <f t="shared" si="15"/>
        <v/>
      </c>
      <c r="Z33" s="97" t="str">
        <f t="shared" si="15"/>
        <v/>
      </c>
      <c r="AA33" s="97" t="str">
        <f t="shared" si="15"/>
        <v/>
      </c>
      <c r="AB33" s="97" t="str">
        <f t="shared" si="15"/>
        <v/>
      </c>
      <c r="AC33" s="97" t="str">
        <f t="shared" si="15"/>
        <v/>
      </c>
      <c r="AD33" s="97" t="str">
        <f t="shared" si="15"/>
        <v/>
      </c>
      <c r="AE33" s="97" t="str">
        <f t="shared" si="15"/>
        <v/>
      </c>
      <c r="AF33" s="97" t="str">
        <f t="shared" si="15"/>
        <v/>
      </c>
      <c r="AG33" s="39"/>
      <c r="AI33" s="160" t="str">
        <f>IF('Short GW'!L15="","",'Short GW'!L15)</f>
        <v/>
      </c>
      <c r="AJ33">
        <v>5</v>
      </c>
    </row>
    <row r="34" spans="1:36" x14ac:dyDescent="0.2">
      <c r="A34" s="96" t="s">
        <v>0</v>
      </c>
      <c r="B34" s="97" t="str">
        <f t="shared" ref="B34:AF34" si="16">IF(pH="","",pH)</f>
        <v/>
      </c>
      <c r="C34" s="97" t="str">
        <f t="shared" si="16"/>
        <v/>
      </c>
      <c r="D34" s="97" t="str">
        <f t="shared" si="16"/>
        <v/>
      </c>
      <c r="E34" s="97" t="str">
        <f t="shared" si="16"/>
        <v/>
      </c>
      <c r="F34" s="97" t="str">
        <f t="shared" si="16"/>
        <v/>
      </c>
      <c r="G34" s="97" t="str">
        <f t="shared" si="16"/>
        <v/>
      </c>
      <c r="H34" s="97" t="str">
        <f t="shared" si="16"/>
        <v/>
      </c>
      <c r="I34" s="97" t="str">
        <f t="shared" si="16"/>
        <v/>
      </c>
      <c r="J34" s="97" t="str">
        <f t="shared" si="16"/>
        <v/>
      </c>
      <c r="K34" s="97" t="str">
        <f t="shared" si="16"/>
        <v/>
      </c>
      <c r="L34" s="97" t="str">
        <f t="shared" si="16"/>
        <v/>
      </c>
      <c r="M34" s="97" t="str">
        <f t="shared" si="16"/>
        <v/>
      </c>
      <c r="N34" s="97" t="str">
        <f t="shared" si="16"/>
        <v/>
      </c>
      <c r="O34" s="97" t="str">
        <f t="shared" si="16"/>
        <v/>
      </c>
      <c r="P34" s="97" t="str">
        <f t="shared" si="16"/>
        <v/>
      </c>
      <c r="Q34" s="97" t="str">
        <f t="shared" si="16"/>
        <v/>
      </c>
      <c r="R34" s="97" t="str">
        <f t="shared" si="16"/>
        <v/>
      </c>
      <c r="S34" s="97" t="str">
        <f t="shared" si="16"/>
        <v/>
      </c>
      <c r="T34" s="97" t="str">
        <f t="shared" si="16"/>
        <v/>
      </c>
      <c r="U34" s="97" t="str">
        <f t="shared" si="16"/>
        <v/>
      </c>
      <c r="V34" s="97" t="str">
        <f t="shared" si="16"/>
        <v/>
      </c>
      <c r="W34" s="97" t="str">
        <f t="shared" si="16"/>
        <v/>
      </c>
      <c r="X34" s="97" t="str">
        <f t="shared" si="16"/>
        <v/>
      </c>
      <c r="Y34" s="97" t="str">
        <f t="shared" si="16"/>
        <v/>
      </c>
      <c r="Z34" s="97" t="str">
        <f t="shared" si="16"/>
        <v/>
      </c>
      <c r="AA34" s="97" t="str">
        <f t="shared" si="16"/>
        <v/>
      </c>
      <c r="AB34" s="97" t="str">
        <f t="shared" si="16"/>
        <v/>
      </c>
      <c r="AC34" s="97" t="str">
        <f t="shared" si="16"/>
        <v/>
      </c>
      <c r="AD34" s="97" t="str">
        <f t="shared" si="16"/>
        <v/>
      </c>
      <c r="AE34" s="97" t="str">
        <f t="shared" si="16"/>
        <v/>
      </c>
      <c r="AF34" s="97" t="str">
        <f t="shared" si="16"/>
        <v/>
      </c>
      <c r="AG34" s="39"/>
      <c r="AI34" s="160" t="str">
        <f>IF('Short GW'!L16="","",'Short GW'!L16)</f>
        <v/>
      </c>
      <c r="AJ34">
        <v>6</v>
      </c>
    </row>
    <row r="35" spans="1:36" x14ac:dyDescent="0.2">
      <c r="A35" s="96" t="s">
        <v>6</v>
      </c>
      <c r="B35" s="97" t="str">
        <f>IF('Short GW'!K11="","",'Short GW'!K11)</f>
        <v/>
      </c>
      <c r="C35" s="97" t="str">
        <f>IF('Short GW'!K$12="","",'Short GW'!K$12)</f>
        <v/>
      </c>
      <c r="D35" s="97" t="str">
        <f>IF('Short GW'!K13="","",'Short GW'!K13)</f>
        <v/>
      </c>
      <c r="E35" s="97" t="str">
        <f>IF('Short GW'!K14="","",'Short GW'!K14)</f>
        <v/>
      </c>
      <c r="F35" s="97" t="str">
        <f>IF('Short GW'!K15="","",'Short GW'!K15)</f>
        <v/>
      </c>
      <c r="G35" s="97" t="str">
        <f>IF('Short GW'!K16="","",'Short GW'!K16)</f>
        <v/>
      </c>
      <c r="H35" s="97" t="str">
        <f>IF('Short GW'!K17="","",'Short GW'!K17)</f>
        <v/>
      </c>
      <c r="I35" s="97" t="str">
        <f>IF('Short GW'!K18="","",'Short GW'!K18)</f>
        <v/>
      </c>
      <c r="J35" s="97" t="str">
        <f>IF('Short GW'!K19="","",'Short GW'!K19)</f>
        <v/>
      </c>
      <c r="K35" s="97" t="str">
        <f>IF('Short GW'!K20="","",'Short GW'!K20)</f>
        <v/>
      </c>
      <c r="L35" s="97" t="str">
        <f>IF('Short GW'!K21="","",'Short GW'!K21)</f>
        <v/>
      </c>
      <c r="M35" s="97" t="str">
        <f>IF('Short GW'!K22="","",'Short GW'!K22)</f>
        <v/>
      </c>
      <c r="N35" s="97" t="str">
        <f>IF('Short GW'!K23="","",'Short GW'!K23)</f>
        <v/>
      </c>
      <c r="O35" s="97" t="str">
        <f>IF('Short GW'!K24="","",'Short GW'!K24)</f>
        <v/>
      </c>
      <c r="P35" s="97" t="str">
        <f>IF('Short GW'!K25="","",'Short GW'!K25)</f>
        <v/>
      </c>
      <c r="Q35" s="97" t="str">
        <f>IF('Short GW'!K26="","",'Short GW'!K26)</f>
        <v/>
      </c>
      <c r="R35" s="97" t="str">
        <f>IF('Short GW'!K27="","",'Short GW'!K27)</f>
        <v/>
      </c>
      <c r="S35" s="97" t="str">
        <f>IF('Short GW'!K28="","",'Short GW'!K28)</f>
        <v/>
      </c>
      <c r="T35" s="97" t="str">
        <f>IF('Short GW'!K29="","",'Short GW'!K29)</f>
        <v/>
      </c>
      <c r="U35" s="97" t="str">
        <f>IF('Short GW'!K30="","",'Short GW'!K30)</f>
        <v/>
      </c>
      <c r="V35" s="97" t="str">
        <f>IF('Short GW'!K31="","",'Short GW'!K31)</f>
        <v/>
      </c>
      <c r="W35" s="97" t="str">
        <f>IF('Short GW'!K32="","",'Short GW'!K32)</f>
        <v/>
      </c>
      <c r="X35" s="97" t="str">
        <f>IF('Short GW'!K33="","",'Short GW'!K33)</f>
        <v/>
      </c>
      <c r="Y35" s="97" t="str">
        <f>IF('Short GW'!K34="","",'Short GW'!K34)</f>
        <v/>
      </c>
      <c r="Z35" s="97" t="str">
        <f>IF('Short GW'!K35="","",'Short GW'!K35)</f>
        <v/>
      </c>
      <c r="AA35" s="97" t="str">
        <f>IF('Short GW'!K36="","",'Short GW'!K36)</f>
        <v/>
      </c>
      <c r="AB35" s="97" t="str">
        <f>IF('Short GW'!K37="","",'Short GW'!K37)</f>
        <v/>
      </c>
      <c r="AC35" s="97" t="str">
        <f>IF('Short GW'!K38="","",'Short GW'!K38)</f>
        <v/>
      </c>
      <c r="AD35" s="97" t="str">
        <f>IF('Short GW'!K39="","",'Short GW'!K39)</f>
        <v/>
      </c>
      <c r="AE35" s="97" t="str">
        <f>IF('Short GW'!K40="","",'Short GW'!K40)</f>
        <v/>
      </c>
      <c r="AF35" s="97" t="str">
        <f>IF('Short GW'!K41="","",'Short GW'!K41)</f>
        <v/>
      </c>
      <c r="AG35" s="39"/>
      <c r="AI35" s="160" t="str">
        <f>IF('Short GW'!L17="","",'Short GW'!L17)</f>
        <v/>
      </c>
      <c r="AJ35">
        <v>7</v>
      </c>
    </row>
    <row r="36" spans="1:36" x14ac:dyDescent="0.2">
      <c r="A36" s="106" t="s">
        <v>482</v>
      </c>
      <c r="B36" s="99" t="str">
        <f t="shared" ref="B36:AF36" si="17">IF(AND(B14="",B14=""),"",IF(S1Flow="Plant",B14,IF(S1Flow="High Service",B15,IF(S1Flow="Both",MAX(B14:B15),""))))</f>
        <v/>
      </c>
      <c r="C36" s="99" t="str">
        <f t="shared" si="17"/>
        <v/>
      </c>
      <c r="D36" s="99" t="str">
        <f t="shared" si="17"/>
        <v/>
      </c>
      <c r="E36" s="99" t="str">
        <f t="shared" si="17"/>
        <v/>
      </c>
      <c r="F36" s="99" t="str">
        <f t="shared" si="17"/>
        <v/>
      </c>
      <c r="G36" s="99" t="str">
        <f t="shared" si="17"/>
        <v/>
      </c>
      <c r="H36" s="99" t="str">
        <f t="shared" si="17"/>
        <v/>
      </c>
      <c r="I36" s="99" t="str">
        <f t="shared" si="17"/>
        <v/>
      </c>
      <c r="J36" s="99" t="str">
        <f t="shared" si="17"/>
        <v/>
      </c>
      <c r="K36" s="99" t="str">
        <f t="shared" si="17"/>
        <v/>
      </c>
      <c r="L36" s="99" t="str">
        <f t="shared" si="17"/>
        <v/>
      </c>
      <c r="M36" s="99" t="str">
        <f t="shared" si="17"/>
        <v/>
      </c>
      <c r="N36" s="99" t="str">
        <f t="shared" si="17"/>
        <v/>
      </c>
      <c r="O36" s="99" t="str">
        <f t="shared" si="17"/>
        <v/>
      </c>
      <c r="P36" s="99" t="str">
        <f t="shared" si="17"/>
        <v/>
      </c>
      <c r="Q36" s="99" t="str">
        <f t="shared" si="17"/>
        <v/>
      </c>
      <c r="R36" s="99" t="str">
        <f t="shared" si="17"/>
        <v/>
      </c>
      <c r="S36" s="99" t="str">
        <f t="shared" si="17"/>
        <v/>
      </c>
      <c r="T36" s="99" t="str">
        <f t="shared" si="17"/>
        <v/>
      </c>
      <c r="U36" s="99" t="str">
        <f t="shared" si="17"/>
        <v/>
      </c>
      <c r="V36" s="99" t="str">
        <f t="shared" si="17"/>
        <v/>
      </c>
      <c r="W36" s="99" t="str">
        <f t="shared" si="17"/>
        <v/>
      </c>
      <c r="X36" s="99" t="str">
        <f t="shared" si="17"/>
        <v/>
      </c>
      <c r="Y36" s="99" t="str">
        <f t="shared" si="17"/>
        <v/>
      </c>
      <c r="Z36" s="99" t="str">
        <f t="shared" si="17"/>
        <v/>
      </c>
      <c r="AA36" s="99" t="str">
        <f t="shared" si="17"/>
        <v/>
      </c>
      <c r="AB36" s="99" t="str">
        <f t="shared" si="17"/>
        <v/>
      </c>
      <c r="AC36" s="99" t="str">
        <f t="shared" si="17"/>
        <v/>
      </c>
      <c r="AD36" s="99" t="str">
        <f t="shared" si="17"/>
        <v/>
      </c>
      <c r="AE36" s="99" t="str">
        <f t="shared" si="17"/>
        <v/>
      </c>
      <c r="AF36" s="99" t="str">
        <f t="shared" si="17"/>
        <v/>
      </c>
      <c r="AG36" s="39"/>
      <c r="AI36" s="160" t="str">
        <f>IF('Short GW'!L18="","",'Short GW'!L18)</f>
        <v/>
      </c>
      <c r="AJ36">
        <v>8</v>
      </c>
    </row>
    <row r="37" spans="1:36" x14ac:dyDescent="0.2">
      <c r="A37" s="106" t="s">
        <v>413</v>
      </c>
      <c r="B37" s="99" t="str">
        <f t="shared" ref="B37:AF37" si="18">IF(OR(S1UnitVolume="",B33="",S1Baffle=""),"",(S1UnitVolume*B33*S1Baffle))</f>
        <v/>
      </c>
      <c r="C37" s="99" t="str">
        <f t="shared" si="18"/>
        <v/>
      </c>
      <c r="D37" s="99" t="str">
        <f t="shared" si="18"/>
        <v/>
      </c>
      <c r="E37" s="99" t="str">
        <f t="shared" si="18"/>
        <v/>
      </c>
      <c r="F37" s="99" t="str">
        <f t="shared" si="18"/>
        <v/>
      </c>
      <c r="G37" s="99" t="str">
        <f t="shared" si="18"/>
        <v/>
      </c>
      <c r="H37" s="99" t="str">
        <f t="shared" si="18"/>
        <v/>
      </c>
      <c r="I37" s="99" t="str">
        <f t="shared" si="18"/>
        <v/>
      </c>
      <c r="J37" s="99" t="str">
        <f t="shared" si="18"/>
        <v/>
      </c>
      <c r="K37" s="99" t="str">
        <f t="shared" si="18"/>
        <v/>
      </c>
      <c r="L37" s="99" t="str">
        <f t="shared" si="18"/>
        <v/>
      </c>
      <c r="M37" s="99" t="str">
        <f t="shared" si="18"/>
        <v/>
      </c>
      <c r="N37" s="99" t="str">
        <f t="shared" si="18"/>
        <v/>
      </c>
      <c r="O37" s="99" t="str">
        <f t="shared" si="18"/>
        <v/>
      </c>
      <c r="P37" s="99" t="str">
        <f t="shared" si="18"/>
        <v/>
      </c>
      <c r="Q37" s="99" t="str">
        <f t="shared" si="18"/>
        <v/>
      </c>
      <c r="R37" s="99" t="str">
        <f t="shared" si="18"/>
        <v/>
      </c>
      <c r="S37" s="99" t="str">
        <f t="shared" si="18"/>
        <v/>
      </c>
      <c r="T37" s="99" t="str">
        <f t="shared" si="18"/>
        <v/>
      </c>
      <c r="U37" s="99" t="str">
        <f t="shared" si="18"/>
        <v/>
      </c>
      <c r="V37" s="99" t="str">
        <f t="shared" si="18"/>
        <v/>
      </c>
      <c r="W37" s="99" t="str">
        <f t="shared" si="18"/>
        <v/>
      </c>
      <c r="X37" s="99" t="str">
        <f t="shared" si="18"/>
        <v/>
      </c>
      <c r="Y37" s="99" t="str">
        <f t="shared" si="18"/>
        <v/>
      </c>
      <c r="Z37" s="99" t="str">
        <f t="shared" si="18"/>
        <v/>
      </c>
      <c r="AA37" s="99" t="str">
        <f t="shared" si="18"/>
        <v/>
      </c>
      <c r="AB37" s="99" t="str">
        <f t="shared" si="18"/>
        <v/>
      </c>
      <c r="AC37" s="99" t="str">
        <f t="shared" si="18"/>
        <v/>
      </c>
      <c r="AD37" s="99" t="str">
        <f t="shared" si="18"/>
        <v/>
      </c>
      <c r="AE37" s="99" t="str">
        <f t="shared" si="18"/>
        <v/>
      </c>
      <c r="AF37" s="99" t="str">
        <f t="shared" si="18"/>
        <v/>
      </c>
      <c r="AG37" s="39"/>
      <c r="AI37" s="160" t="str">
        <f>IF('Short GW'!L19="","",'Short GW'!L19)</f>
        <v/>
      </c>
      <c r="AJ37">
        <v>9</v>
      </c>
    </row>
    <row r="38" spans="1:36" x14ac:dyDescent="0.2">
      <c r="A38" s="106" t="s">
        <v>483</v>
      </c>
      <c r="B38" s="99" t="str">
        <f t="shared" ref="B38:AF38" si="19">IF(AND(S1UnitTime="",S1Time="",OR(B37="",B36="",B36=0)),"",IF(AND(S1UnitTime&lt;&gt;"",S1Time=""),S1UnitTime*B33,IF(S1Time&lt;&gt;"",S1Time,B37/B36)))</f>
        <v/>
      </c>
      <c r="C38" s="99" t="str">
        <f t="shared" si="19"/>
        <v/>
      </c>
      <c r="D38" s="99" t="str">
        <f t="shared" si="19"/>
        <v/>
      </c>
      <c r="E38" s="99" t="str">
        <f t="shared" si="19"/>
        <v/>
      </c>
      <c r="F38" s="99" t="str">
        <f t="shared" si="19"/>
        <v/>
      </c>
      <c r="G38" s="99" t="str">
        <f t="shared" si="19"/>
        <v/>
      </c>
      <c r="H38" s="99" t="str">
        <f t="shared" si="19"/>
        <v/>
      </c>
      <c r="I38" s="99" t="str">
        <f t="shared" si="19"/>
        <v/>
      </c>
      <c r="J38" s="99" t="str">
        <f t="shared" si="19"/>
        <v/>
      </c>
      <c r="K38" s="99" t="str">
        <f t="shared" si="19"/>
        <v/>
      </c>
      <c r="L38" s="99" t="str">
        <f t="shared" si="19"/>
        <v/>
      </c>
      <c r="M38" s="99" t="str">
        <f t="shared" si="19"/>
        <v/>
      </c>
      <c r="N38" s="99" t="str">
        <f t="shared" si="19"/>
        <v/>
      </c>
      <c r="O38" s="99" t="str">
        <f t="shared" si="19"/>
        <v/>
      </c>
      <c r="P38" s="99" t="str">
        <f t="shared" si="19"/>
        <v/>
      </c>
      <c r="Q38" s="99" t="str">
        <f t="shared" si="19"/>
        <v/>
      </c>
      <c r="R38" s="99" t="str">
        <f t="shared" si="19"/>
        <v/>
      </c>
      <c r="S38" s="99" t="str">
        <f t="shared" si="19"/>
        <v/>
      </c>
      <c r="T38" s="99" t="str">
        <f t="shared" si="19"/>
        <v/>
      </c>
      <c r="U38" s="99" t="str">
        <f t="shared" si="19"/>
        <v/>
      </c>
      <c r="V38" s="99" t="str">
        <f t="shared" si="19"/>
        <v/>
      </c>
      <c r="W38" s="99" t="str">
        <f t="shared" si="19"/>
        <v/>
      </c>
      <c r="X38" s="99" t="str">
        <f t="shared" si="19"/>
        <v/>
      </c>
      <c r="Y38" s="99" t="str">
        <f t="shared" si="19"/>
        <v/>
      </c>
      <c r="Z38" s="99" t="str">
        <f t="shared" si="19"/>
        <v/>
      </c>
      <c r="AA38" s="99" t="str">
        <f t="shared" si="19"/>
        <v/>
      </c>
      <c r="AB38" s="99" t="str">
        <f t="shared" si="19"/>
        <v/>
      </c>
      <c r="AC38" s="99" t="str">
        <f t="shared" si="19"/>
        <v/>
      </c>
      <c r="AD38" s="99" t="str">
        <f t="shared" si="19"/>
        <v/>
      </c>
      <c r="AE38" s="99" t="str">
        <f t="shared" si="19"/>
        <v/>
      </c>
      <c r="AF38" s="99" t="str">
        <f t="shared" si="19"/>
        <v/>
      </c>
      <c r="AG38" s="39"/>
      <c r="AI38" s="160" t="str">
        <f>IF('Short GW'!L20="","",'Short GW'!L20)</f>
        <v/>
      </c>
      <c r="AJ38">
        <v>10</v>
      </c>
    </row>
    <row r="39" spans="1:36" x14ac:dyDescent="0.2">
      <c r="A39" s="106" t="s">
        <v>484</v>
      </c>
      <c r="B39" s="99" t="str">
        <f t="shared" ref="B39:AF39" si="20">IF(OR(B17="",B34="",B35="",B38="",B38=0),"",IF(AND(B33=0,S1Time=""),0,B38*B35))</f>
        <v/>
      </c>
      <c r="C39" s="99" t="str">
        <f t="shared" ref="C39:I39" si="21">IF(OR(C17="",C34="",C35="",C38="",C38=0),"",IF(AND(C33=0,S1Time=""),0,C38*C35))</f>
        <v/>
      </c>
      <c r="D39" s="99" t="str">
        <f t="shared" si="21"/>
        <v/>
      </c>
      <c r="E39" s="99" t="str">
        <f t="shared" si="21"/>
        <v/>
      </c>
      <c r="F39" s="99" t="str">
        <f t="shared" si="21"/>
        <v/>
      </c>
      <c r="G39" s="99" t="str">
        <f t="shared" si="21"/>
        <v/>
      </c>
      <c r="H39" s="99" t="str">
        <f t="shared" si="21"/>
        <v/>
      </c>
      <c r="I39" s="99" t="str">
        <f t="shared" si="21"/>
        <v/>
      </c>
      <c r="J39" s="99" t="str">
        <f t="shared" si="20"/>
        <v/>
      </c>
      <c r="K39" s="99" t="str">
        <f t="shared" si="20"/>
        <v/>
      </c>
      <c r="L39" s="99" t="str">
        <f t="shared" si="20"/>
        <v/>
      </c>
      <c r="M39" s="99" t="str">
        <f t="shared" si="20"/>
        <v/>
      </c>
      <c r="N39" s="99" t="str">
        <f t="shared" si="20"/>
        <v/>
      </c>
      <c r="O39" s="99" t="str">
        <f t="shared" si="20"/>
        <v/>
      </c>
      <c r="P39" s="99" t="str">
        <f t="shared" si="20"/>
        <v/>
      </c>
      <c r="Q39" s="99" t="str">
        <f t="shared" si="20"/>
        <v/>
      </c>
      <c r="R39" s="99" t="str">
        <f t="shared" si="20"/>
        <v/>
      </c>
      <c r="S39" s="99" t="str">
        <f t="shared" si="20"/>
        <v/>
      </c>
      <c r="T39" s="99" t="str">
        <f t="shared" si="20"/>
        <v/>
      </c>
      <c r="U39" s="99" t="str">
        <f t="shared" si="20"/>
        <v/>
      </c>
      <c r="V39" s="99" t="str">
        <f t="shared" si="20"/>
        <v/>
      </c>
      <c r="W39" s="99" t="str">
        <f t="shared" si="20"/>
        <v/>
      </c>
      <c r="X39" s="99" t="str">
        <f t="shared" si="20"/>
        <v/>
      </c>
      <c r="Y39" s="99" t="str">
        <f t="shared" si="20"/>
        <v/>
      </c>
      <c r="Z39" s="99" t="str">
        <f t="shared" si="20"/>
        <v/>
      </c>
      <c r="AA39" s="99" t="str">
        <f t="shared" si="20"/>
        <v/>
      </c>
      <c r="AB39" s="99" t="str">
        <f t="shared" si="20"/>
        <v/>
      </c>
      <c r="AC39" s="99" t="str">
        <f t="shared" si="20"/>
        <v/>
      </c>
      <c r="AD39" s="99" t="str">
        <f t="shared" si="20"/>
        <v/>
      </c>
      <c r="AE39" s="99" t="str">
        <f t="shared" si="20"/>
        <v/>
      </c>
      <c r="AF39" s="99" t="str">
        <f t="shared" si="20"/>
        <v/>
      </c>
      <c r="AG39" s="39"/>
      <c r="AI39" s="160" t="str">
        <f>IF('Short GW'!L21="","",'Short GW'!L21)</f>
        <v/>
      </c>
      <c r="AJ39">
        <v>11</v>
      </c>
    </row>
    <row r="40" spans="1:36" x14ac:dyDescent="0.2">
      <c r="A40" s="13"/>
      <c r="AG40" s="39"/>
      <c r="AI40" s="160" t="str">
        <f>IF('Short GW'!L22="","",'Short GW'!L22)</f>
        <v/>
      </c>
      <c r="AJ40">
        <v>12</v>
      </c>
    </row>
    <row r="41" spans="1:36" x14ac:dyDescent="0.2">
      <c r="A41" s="32" t="s">
        <v>481</v>
      </c>
      <c r="AG41" s="39"/>
      <c r="AI41" s="160" t="str">
        <f>IF('Short GW'!L23="","",'Short GW'!L23)</f>
        <v/>
      </c>
      <c r="AJ41">
        <v>13</v>
      </c>
    </row>
    <row r="42" spans="1:36" x14ac:dyDescent="0.2">
      <c r="A42" s="96" t="s">
        <v>450</v>
      </c>
      <c r="B42" s="99" t="str">
        <f>IF(B34="","",IF(B34&lt;=6,1,IF(B34&lt;=6.5,2,IF(B34&lt;=7,3,IF(B34&lt;=7.5,4,IF(B34&lt;=8,5,IF(B34&lt;=8.5,6,IF(B34&gt;8.5,7,""))))))))</f>
        <v/>
      </c>
      <c r="C42" s="99" t="str">
        <f>IF(C34="","",IF(C34&lt;=6,1,IF(C34&lt;=6.5,2,IF(C34&lt;=7,3,IF(C34&lt;=7.5,4,IF(C34&lt;=8,5,IF(C34&lt;=8.5,6,IF(C34&gt;8.5,7,""))))))))</f>
        <v/>
      </c>
      <c r="D42" s="99" t="str">
        <f t="shared" ref="D42:AF42" si="22">IF(D34="","",IF(D34&lt;=6,1,IF(D34&lt;=6.5,2,IF(D34&lt;=7,3,IF(D34&lt;=7.5,4,IF(D34&lt;=8,5,IF(D34&lt;=8.5,6,IF(D34&gt;8.5,7,""))))))))</f>
        <v/>
      </c>
      <c r="E42" s="99" t="str">
        <f t="shared" si="22"/>
        <v/>
      </c>
      <c r="F42" s="99" t="str">
        <f t="shared" si="22"/>
        <v/>
      </c>
      <c r="G42" s="99" t="str">
        <f t="shared" si="22"/>
        <v/>
      </c>
      <c r="H42" s="99" t="str">
        <f t="shared" si="22"/>
        <v/>
      </c>
      <c r="I42" s="99" t="str">
        <f t="shared" si="22"/>
        <v/>
      </c>
      <c r="J42" s="99" t="str">
        <f t="shared" si="22"/>
        <v/>
      </c>
      <c r="K42" s="99" t="str">
        <f t="shared" si="22"/>
        <v/>
      </c>
      <c r="L42" s="99" t="str">
        <f t="shared" si="22"/>
        <v/>
      </c>
      <c r="M42" s="99" t="str">
        <f t="shared" si="22"/>
        <v/>
      </c>
      <c r="N42" s="99" t="str">
        <f t="shared" si="22"/>
        <v/>
      </c>
      <c r="O42" s="99" t="str">
        <f t="shared" si="22"/>
        <v/>
      </c>
      <c r="P42" s="99" t="str">
        <f t="shared" si="22"/>
        <v/>
      </c>
      <c r="Q42" s="99" t="str">
        <f t="shared" si="22"/>
        <v/>
      </c>
      <c r="R42" s="99" t="str">
        <f t="shared" si="22"/>
        <v/>
      </c>
      <c r="S42" s="99" t="str">
        <f t="shared" si="22"/>
        <v/>
      </c>
      <c r="T42" s="99" t="str">
        <f t="shared" si="22"/>
        <v/>
      </c>
      <c r="U42" s="99" t="str">
        <f t="shared" si="22"/>
        <v/>
      </c>
      <c r="V42" s="99" t="str">
        <f t="shared" si="22"/>
        <v/>
      </c>
      <c r="W42" s="99" t="str">
        <f t="shared" si="22"/>
        <v/>
      </c>
      <c r="X42" s="99" t="str">
        <f t="shared" si="22"/>
        <v/>
      </c>
      <c r="Y42" s="99" t="str">
        <f t="shared" si="22"/>
        <v/>
      </c>
      <c r="Z42" s="99" t="str">
        <f t="shared" si="22"/>
        <v/>
      </c>
      <c r="AA42" s="99" t="str">
        <f t="shared" si="22"/>
        <v/>
      </c>
      <c r="AB42" s="99" t="str">
        <f t="shared" si="22"/>
        <v/>
      </c>
      <c r="AC42" s="99" t="str">
        <f t="shared" si="22"/>
        <v/>
      </c>
      <c r="AD42" s="99" t="str">
        <f t="shared" si="22"/>
        <v/>
      </c>
      <c r="AE42" s="99" t="str">
        <f t="shared" si="22"/>
        <v/>
      </c>
      <c r="AF42" s="99" t="str">
        <f t="shared" si="22"/>
        <v/>
      </c>
      <c r="AG42" s="39"/>
      <c r="AI42" s="160" t="str">
        <f>IF('Short GW'!L24="","",'Short GW'!L24)</f>
        <v/>
      </c>
      <c r="AJ42">
        <v>14</v>
      </c>
    </row>
    <row r="43" spans="1:36" x14ac:dyDescent="0.2">
      <c r="A43" s="96" t="s">
        <v>451</v>
      </c>
      <c r="B43" s="99" t="str">
        <f>IF(B42="","",IF(B34&gt;9,7,IF(AND(B42&gt;=2,B42&gt;=7),B42-1,1)))</f>
        <v/>
      </c>
      <c r="C43" s="99" t="str">
        <f>IF(C42="","",IF(C34&gt;9,7,IF(AND(C42&gt;=2,C42&gt;=7),C42-1,1)))</f>
        <v/>
      </c>
      <c r="D43" s="99" t="str">
        <f t="shared" ref="D43:AF43" si="23">IF(D42="","",IF(D34&gt;9,7,IF(AND(D42&gt;=2,D42&gt;=7),D42-1,1)))</f>
        <v/>
      </c>
      <c r="E43" s="99" t="str">
        <f t="shared" si="23"/>
        <v/>
      </c>
      <c r="F43" s="99" t="str">
        <f t="shared" si="23"/>
        <v/>
      </c>
      <c r="G43" s="99" t="str">
        <f t="shared" si="23"/>
        <v/>
      </c>
      <c r="H43" s="99" t="str">
        <f t="shared" si="23"/>
        <v/>
      </c>
      <c r="I43" s="99" t="str">
        <f t="shared" si="23"/>
        <v/>
      </c>
      <c r="J43" s="99" t="str">
        <f t="shared" si="23"/>
        <v/>
      </c>
      <c r="K43" s="99" t="str">
        <f t="shared" si="23"/>
        <v/>
      </c>
      <c r="L43" s="99" t="str">
        <f t="shared" si="23"/>
        <v/>
      </c>
      <c r="M43" s="99" t="str">
        <f t="shared" si="23"/>
        <v/>
      </c>
      <c r="N43" s="99" t="str">
        <f t="shared" si="23"/>
        <v/>
      </c>
      <c r="O43" s="99" t="str">
        <f t="shared" si="23"/>
        <v/>
      </c>
      <c r="P43" s="99" t="str">
        <f t="shared" si="23"/>
        <v/>
      </c>
      <c r="Q43" s="99" t="str">
        <f t="shared" si="23"/>
        <v/>
      </c>
      <c r="R43" s="99" t="str">
        <f t="shared" si="23"/>
        <v/>
      </c>
      <c r="S43" s="99" t="str">
        <f t="shared" si="23"/>
        <v/>
      </c>
      <c r="T43" s="99" t="str">
        <f t="shared" si="23"/>
        <v/>
      </c>
      <c r="U43" s="99" t="str">
        <f t="shared" si="23"/>
        <v/>
      </c>
      <c r="V43" s="99" t="str">
        <f t="shared" si="23"/>
        <v/>
      </c>
      <c r="W43" s="99" t="str">
        <f t="shared" si="23"/>
        <v/>
      </c>
      <c r="X43" s="99" t="str">
        <f t="shared" si="23"/>
        <v/>
      </c>
      <c r="Y43" s="99" t="str">
        <f t="shared" si="23"/>
        <v/>
      </c>
      <c r="Z43" s="99" t="str">
        <f t="shared" si="23"/>
        <v/>
      </c>
      <c r="AA43" s="99" t="str">
        <f t="shared" si="23"/>
        <v/>
      </c>
      <c r="AB43" s="99" t="str">
        <f t="shared" si="23"/>
        <v/>
      </c>
      <c r="AC43" s="99" t="str">
        <f t="shared" si="23"/>
        <v/>
      </c>
      <c r="AD43" s="99" t="str">
        <f t="shared" si="23"/>
        <v/>
      </c>
      <c r="AE43" s="99" t="str">
        <f t="shared" si="23"/>
        <v/>
      </c>
      <c r="AF43" s="99" t="str">
        <f t="shared" si="23"/>
        <v/>
      </c>
      <c r="AG43" s="39"/>
      <c r="AI43" s="160" t="str">
        <f>IF('Short GW'!L25="","",'Short GW'!L25)</f>
        <v/>
      </c>
      <c r="AJ43">
        <v>15</v>
      </c>
    </row>
    <row r="44" spans="1:36" x14ac:dyDescent="0.2">
      <c r="A44" s="96" t="s">
        <v>569</v>
      </c>
      <c r="B44" s="100">
        <f>IF(B34&gt;9,0,IF(B42=2,((6.5-B34)/0.5),IF(B42=3,((7-B34)/0.5),IF(B42=4,((7.5-B34)/0.5),IF(B42=5,((8-B34)/0.5),IF(B42=6,((8.5-B34)/0.5),IF(B42=7,((9-B34)/0.5),0)))))))</f>
        <v>0</v>
      </c>
      <c r="C44" s="100">
        <f>IF(C34&gt;9,0,IF(C42=2,((6.5-C34)/0.5),IF(C42=3,((7-C34)/0.5),IF(C42=4,((7.5-C34)/0.5),IF(C42=5,((8-C34)/0.5),IF(C42=6,((8.5-C34)/0.5),IF(C42=7,((9-C34)/0.5),0)))))))</f>
        <v>0</v>
      </c>
      <c r="D44" s="100">
        <f t="shared" ref="D44:AF44" si="24">IF(D34&gt;9,0,IF(D42=2,((6.5-D34)/0.5),IF(D42=3,((7-D34)/0.5),IF(D42=4,((7.5-D34)/0.5),IF(D42=5,((8-D34)/0.5),IF(D42=6,((8.5-D34)/0.5),IF(D42=7,((9-D34)/0.5),0)))))))</f>
        <v>0</v>
      </c>
      <c r="E44" s="100">
        <f t="shared" si="24"/>
        <v>0</v>
      </c>
      <c r="F44" s="100">
        <f t="shared" si="24"/>
        <v>0</v>
      </c>
      <c r="G44" s="100">
        <f t="shared" si="24"/>
        <v>0</v>
      </c>
      <c r="H44" s="100">
        <f t="shared" si="24"/>
        <v>0</v>
      </c>
      <c r="I44" s="100">
        <f t="shared" si="24"/>
        <v>0</v>
      </c>
      <c r="J44" s="100">
        <f t="shared" si="24"/>
        <v>0</v>
      </c>
      <c r="K44" s="100">
        <f t="shared" si="24"/>
        <v>0</v>
      </c>
      <c r="L44" s="100">
        <f t="shared" si="24"/>
        <v>0</v>
      </c>
      <c r="M44" s="100">
        <f t="shared" si="24"/>
        <v>0</v>
      </c>
      <c r="N44" s="100">
        <f t="shared" si="24"/>
        <v>0</v>
      </c>
      <c r="O44" s="100">
        <f t="shared" si="24"/>
        <v>0</v>
      </c>
      <c r="P44" s="100">
        <f t="shared" si="24"/>
        <v>0</v>
      </c>
      <c r="Q44" s="100">
        <f t="shared" si="24"/>
        <v>0</v>
      </c>
      <c r="R44" s="100">
        <f t="shared" si="24"/>
        <v>0</v>
      </c>
      <c r="S44" s="100">
        <f t="shared" si="24"/>
        <v>0</v>
      </c>
      <c r="T44" s="100">
        <f t="shared" si="24"/>
        <v>0</v>
      </c>
      <c r="U44" s="100">
        <f t="shared" si="24"/>
        <v>0</v>
      </c>
      <c r="V44" s="100">
        <f t="shared" si="24"/>
        <v>0</v>
      </c>
      <c r="W44" s="100">
        <f t="shared" si="24"/>
        <v>0</v>
      </c>
      <c r="X44" s="100">
        <f t="shared" si="24"/>
        <v>0</v>
      </c>
      <c r="Y44" s="100">
        <f t="shared" si="24"/>
        <v>0</v>
      </c>
      <c r="Z44" s="100">
        <f t="shared" si="24"/>
        <v>0</v>
      </c>
      <c r="AA44" s="100">
        <f t="shared" si="24"/>
        <v>0</v>
      </c>
      <c r="AB44" s="100">
        <f t="shared" si="24"/>
        <v>0</v>
      </c>
      <c r="AC44" s="100">
        <f t="shared" si="24"/>
        <v>0</v>
      </c>
      <c r="AD44" s="100">
        <f t="shared" si="24"/>
        <v>0</v>
      </c>
      <c r="AE44" s="100">
        <f t="shared" si="24"/>
        <v>0</v>
      </c>
      <c r="AF44" s="100">
        <f t="shared" si="24"/>
        <v>0</v>
      </c>
      <c r="AG44" s="39"/>
      <c r="AI44" s="160" t="str">
        <f>IF('Short GW'!L26="","",'Short GW'!L26)</f>
        <v/>
      </c>
      <c r="AJ44">
        <v>16</v>
      </c>
    </row>
    <row r="45" spans="1:36" x14ac:dyDescent="0.2">
      <c r="A45" s="96" t="s">
        <v>446</v>
      </c>
      <c r="B45" s="99" t="str">
        <f>IF(B48="",B47,IF(B48=15,14,B48))</f>
        <v/>
      </c>
      <c r="C45" s="99" t="str">
        <f>IF(C48="",C47,IF(C48=15,14,C48))</f>
        <v/>
      </c>
      <c r="D45" s="99" t="str">
        <f t="shared" ref="D45:AF45" si="25">IF(D48="",D47,IF(D48=15,14,D48))</f>
        <v/>
      </c>
      <c r="E45" s="99" t="str">
        <f t="shared" si="25"/>
        <v/>
      </c>
      <c r="F45" s="99" t="str">
        <f t="shared" si="25"/>
        <v/>
      </c>
      <c r="G45" s="99" t="str">
        <f t="shared" si="25"/>
        <v/>
      </c>
      <c r="H45" s="99" t="str">
        <f t="shared" si="25"/>
        <v/>
      </c>
      <c r="I45" s="99" t="str">
        <f t="shared" si="25"/>
        <v/>
      </c>
      <c r="J45" s="99" t="str">
        <f t="shared" si="25"/>
        <v/>
      </c>
      <c r="K45" s="99" t="str">
        <f t="shared" si="25"/>
        <v/>
      </c>
      <c r="L45" s="99" t="str">
        <f t="shared" si="25"/>
        <v/>
      </c>
      <c r="M45" s="99" t="str">
        <f t="shared" si="25"/>
        <v/>
      </c>
      <c r="N45" s="99" t="str">
        <f t="shared" si="25"/>
        <v/>
      </c>
      <c r="O45" s="99" t="str">
        <f t="shared" si="25"/>
        <v/>
      </c>
      <c r="P45" s="99" t="str">
        <f t="shared" si="25"/>
        <v/>
      </c>
      <c r="Q45" s="99" t="str">
        <f t="shared" si="25"/>
        <v/>
      </c>
      <c r="R45" s="99" t="str">
        <f t="shared" si="25"/>
        <v/>
      </c>
      <c r="S45" s="99" t="str">
        <f t="shared" si="25"/>
        <v/>
      </c>
      <c r="T45" s="99" t="str">
        <f t="shared" si="25"/>
        <v/>
      </c>
      <c r="U45" s="99" t="str">
        <f t="shared" si="25"/>
        <v/>
      </c>
      <c r="V45" s="99" t="str">
        <f t="shared" si="25"/>
        <v/>
      </c>
      <c r="W45" s="99" t="str">
        <f t="shared" si="25"/>
        <v/>
      </c>
      <c r="X45" s="99" t="str">
        <f t="shared" si="25"/>
        <v/>
      </c>
      <c r="Y45" s="99" t="str">
        <f t="shared" si="25"/>
        <v/>
      </c>
      <c r="Z45" s="99" t="str">
        <f t="shared" si="25"/>
        <v/>
      </c>
      <c r="AA45" s="99" t="str">
        <f t="shared" si="25"/>
        <v/>
      </c>
      <c r="AB45" s="99" t="str">
        <f t="shared" si="25"/>
        <v/>
      </c>
      <c r="AC45" s="99" t="str">
        <f t="shared" si="25"/>
        <v/>
      </c>
      <c r="AD45" s="99" t="str">
        <f t="shared" si="25"/>
        <v/>
      </c>
      <c r="AE45" s="99" t="str">
        <f t="shared" si="25"/>
        <v/>
      </c>
      <c r="AF45" s="99" t="str">
        <f t="shared" si="25"/>
        <v/>
      </c>
      <c r="AG45" s="39"/>
      <c r="AI45" s="160" t="str">
        <f>IF('Short GW'!L27="","",'Short GW'!L27)</f>
        <v/>
      </c>
      <c r="AJ45">
        <v>17</v>
      </c>
    </row>
    <row r="46" spans="1:36" x14ac:dyDescent="0.2">
      <c r="A46" s="96" t="s">
        <v>447</v>
      </c>
      <c r="B46" s="99" t="str">
        <f t="shared" ref="B46:I46" si="26">IF(B45="","",IF(AND(B45&gt;=2,B45&lt;=3),B45-1,IF(B35&gt;3,14,1)))</f>
        <v/>
      </c>
      <c r="C46" s="99" t="str">
        <f t="shared" si="26"/>
        <v/>
      </c>
      <c r="D46" s="99" t="str">
        <f t="shared" si="26"/>
        <v/>
      </c>
      <c r="E46" s="99" t="str">
        <f t="shared" si="26"/>
        <v/>
      </c>
      <c r="F46" s="99" t="str">
        <f t="shared" si="26"/>
        <v/>
      </c>
      <c r="G46" s="99" t="str">
        <f t="shared" si="26"/>
        <v/>
      </c>
      <c r="H46" s="99" t="str">
        <f t="shared" si="26"/>
        <v/>
      </c>
      <c r="I46" s="99" t="str">
        <f t="shared" si="26"/>
        <v/>
      </c>
      <c r="J46" s="99" t="str">
        <f t="shared" ref="J46:AF46" si="27">IF(J45="","",IF(AND(J45&gt;=2,J45&lt;=3),J45-1,IF(J35&gt;3,14,1)))</f>
        <v/>
      </c>
      <c r="K46" s="99" t="str">
        <f t="shared" si="27"/>
        <v/>
      </c>
      <c r="L46" s="99" t="str">
        <f t="shared" si="27"/>
        <v/>
      </c>
      <c r="M46" s="99" t="str">
        <f t="shared" si="27"/>
        <v/>
      </c>
      <c r="N46" s="99" t="str">
        <f t="shared" si="27"/>
        <v/>
      </c>
      <c r="O46" s="99" t="str">
        <f t="shared" si="27"/>
        <v/>
      </c>
      <c r="P46" s="99" t="str">
        <f t="shared" si="27"/>
        <v/>
      </c>
      <c r="Q46" s="99" t="str">
        <f t="shared" si="27"/>
        <v/>
      </c>
      <c r="R46" s="99" t="str">
        <f t="shared" si="27"/>
        <v/>
      </c>
      <c r="S46" s="99" t="str">
        <f t="shared" si="27"/>
        <v/>
      </c>
      <c r="T46" s="99" t="str">
        <f t="shared" si="27"/>
        <v/>
      </c>
      <c r="U46" s="99" t="str">
        <f t="shared" si="27"/>
        <v/>
      </c>
      <c r="V46" s="99" t="str">
        <f t="shared" si="27"/>
        <v/>
      </c>
      <c r="W46" s="99" t="str">
        <f t="shared" si="27"/>
        <v/>
      </c>
      <c r="X46" s="99" t="str">
        <f t="shared" si="27"/>
        <v/>
      </c>
      <c r="Y46" s="99" t="str">
        <f t="shared" si="27"/>
        <v/>
      </c>
      <c r="Z46" s="99" t="str">
        <f t="shared" si="27"/>
        <v/>
      </c>
      <c r="AA46" s="99" t="str">
        <f t="shared" si="27"/>
        <v/>
      </c>
      <c r="AB46" s="99" t="str">
        <f t="shared" si="27"/>
        <v/>
      </c>
      <c r="AC46" s="99" t="str">
        <f t="shared" si="27"/>
        <v/>
      </c>
      <c r="AD46" s="99" t="str">
        <f t="shared" si="27"/>
        <v/>
      </c>
      <c r="AE46" s="99" t="str">
        <f t="shared" si="27"/>
        <v/>
      </c>
      <c r="AF46" s="99" t="str">
        <f t="shared" si="27"/>
        <v/>
      </c>
      <c r="AG46" s="39"/>
      <c r="AI46" s="160" t="str">
        <f>IF('Short GW'!L28="","",'Short GW'!L28)</f>
        <v/>
      </c>
      <c r="AJ46">
        <v>18</v>
      </c>
    </row>
    <row r="47" spans="1:36" x14ac:dyDescent="0.2">
      <c r="A47" s="96" t="s">
        <v>448</v>
      </c>
      <c r="B47" s="99" t="str">
        <f t="shared" ref="B47:I47" si="28">IF(B35="","",IF(B35&lt;=0.4,1,IF(B35&lt;=0.6,2,IF(B35&lt;=0.8,3,IF(B35&lt;=1,4,IF(B35&lt;=1.2,5,IF(B35&lt;=1.4,6,IF(B35&lt;=1.6,7,""))))))))</f>
        <v/>
      </c>
      <c r="C47" s="99" t="str">
        <f t="shared" si="28"/>
        <v/>
      </c>
      <c r="D47" s="99" t="str">
        <f t="shared" si="28"/>
        <v/>
      </c>
      <c r="E47" s="99" t="str">
        <f t="shared" si="28"/>
        <v/>
      </c>
      <c r="F47" s="99" t="str">
        <f t="shared" si="28"/>
        <v/>
      </c>
      <c r="G47" s="99" t="str">
        <f t="shared" si="28"/>
        <v/>
      </c>
      <c r="H47" s="99" t="str">
        <f t="shared" si="28"/>
        <v/>
      </c>
      <c r="I47" s="99" t="str">
        <f t="shared" si="28"/>
        <v/>
      </c>
      <c r="J47" s="99" t="str">
        <f t="shared" ref="J47:AF47" si="29">IF(J35="","",IF(J35&lt;=0.4,1,IF(J35&lt;=0.6,2,IF(J35&lt;=0.8,3,IF(J35&lt;=1,4,IF(J35&lt;=1.2,5,IF(J35&lt;=1.4,6,IF(J35&lt;=1.6,7,""))))))))</f>
        <v/>
      </c>
      <c r="K47" s="99" t="str">
        <f t="shared" si="29"/>
        <v/>
      </c>
      <c r="L47" s="99" t="str">
        <f t="shared" si="29"/>
        <v/>
      </c>
      <c r="M47" s="99" t="str">
        <f t="shared" si="29"/>
        <v/>
      </c>
      <c r="N47" s="99" t="str">
        <f t="shared" si="29"/>
        <v/>
      </c>
      <c r="O47" s="99" t="str">
        <f t="shared" si="29"/>
        <v/>
      </c>
      <c r="P47" s="99" t="str">
        <f t="shared" si="29"/>
        <v/>
      </c>
      <c r="Q47" s="99" t="str">
        <f t="shared" si="29"/>
        <v/>
      </c>
      <c r="R47" s="99" t="str">
        <f t="shared" si="29"/>
        <v/>
      </c>
      <c r="S47" s="99" t="str">
        <f t="shared" si="29"/>
        <v/>
      </c>
      <c r="T47" s="99" t="str">
        <f t="shared" si="29"/>
        <v/>
      </c>
      <c r="U47" s="99" t="str">
        <f t="shared" si="29"/>
        <v/>
      </c>
      <c r="V47" s="99" t="str">
        <f t="shared" si="29"/>
        <v/>
      </c>
      <c r="W47" s="99" t="str">
        <f t="shared" si="29"/>
        <v/>
      </c>
      <c r="X47" s="99" t="str">
        <f t="shared" si="29"/>
        <v/>
      </c>
      <c r="Y47" s="99" t="str">
        <f t="shared" si="29"/>
        <v/>
      </c>
      <c r="Z47" s="99" t="str">
        <f t="shared" si="29"/>
        <v/>
      </c>
      <c r="AA47" s="99" t="str">
        <f t="shared" si="29"/>
        <v/>
      </c>
      <c r="AB47" s="99" t="str">
        <f t="shared" si="29"/>
        <v/>
      </c>
      <c r="AC47" s="99" t="str">
        <f t="shared" si="29"/>
        <v/>
      </c>
      <c r="AD47" s="99" t="str">
        <f t="shared" si="29"/>
        <v/>
      </c>
      <c r="AE47" s="99" t="str">
        <f t="shared" si="29"/>
        <v/>
      </c>
      <c r="AF47" s="99" t="str">
        <f t="shared" si="29"/>
        <v/>
      </c>
      <c r="AG47" s="39"/>
      <c r="AI47" s="160" t="str">
        <f>IF('Short GW'!L29="","",'Short GW'!L29)</f>
        <v/>
      </c>
      <c r="AJ47">
        <v>19</v>
      </c>
    </row>
    <row r="48" spans="1:36" x14ac:dyDescent="0.2">
      <c r="A48" s="96" t="s">
        <v>449</v>
      </c>
      <c r="B48" s="99" t="str">
        <f t="shared" ref="B48:I48" si="30">IF(OR(B47&lt;&gt;"",B35=""),"",IF(B35&lt;=1.8,8,IF(B35&lt;=2,9,IF(B35&lt;=2.2,10,IF(B35&lt;=2.4,11,IF(B35&lt;=2.6,12,IF(B35&lt;=2.8,13,IF(B35&lt;=3,14,15))))))))</f>
        <v/>
      </c>
      <c r="C48" s="99" t="str">
        <f t="shared" si="30"/>
        <v/>
      </c>
      <c r="D48" s="99" t="str">
        <f t="shared" si="30"/>
        <v/>
      </c>
      <c r="E48" s="99" t="str">
        <f t="shared" si="30"/>
        <v/>
      </c>
      <c r="F48" s="99" t="str">
        <f t="shared" si="30"/>
        <v/>
      </c>
      <c r="G48" s="99" t="str">
        <f t="shared" si="30"/>
        <v/>
      </c>
      <c r="H48" s="99" t="str">
        <f t="shared" si="30"/>
        <v/>
      </c>
      <c r="I48" s="99" t="str">
        <f t="shared" si="30"/>
        <v/>
      </c>
      <c r="J48" s="99" t="str">
        <f t="shared" ref="J48:AF48" si="31">IF(OR(J47&lt;&gt;"",J35=""),"",IF(J35&lt;=1.8,8,IF(J35&lt;=2,9,IF(J35&lt;=2.2,10,IF(J35&lt;=2.4,11,IF(J35&lt;=2.6,12,IF(J35&lt;=2.8,13,IF(J35&lt;=3,14,15))))))))</f>
        <v/>
      </c>
      <c r="K48" s="99" t="str">
        <f t="shared" si="31"/>
        <v/>
      </c>
      <c r="L48" s="99" t="str">
        <f t="shared" si="31"/>
        <v/>
      </c>
      <c r="M48" s="99" t="str">
        <f t="shared" si="31"/>
        <v/>
      </c>
      <c r="N48" s="99" t="str">
        <f t="shared" si="31"/>
        <v/>
      </c>
      <c r="O48" s="99" t="str">
        <f t="shared" si="31"/>
        <v/>
      </c>
      <c r="P48" s="99" t="str">
        <f t="shared" si="31"/>
        <v/>
      </c>
      <c r="Q48" s="99" t="str">
        <f t="shared" si="31"/>
        <v/>
      </c>
      <c r="R48" s="99" t="str">
        <f t="shared" si="31"/>
        <v/>
      </c>
      <c r="S48" s="99" t="str">
        <f t="shared" si="31"/>
        <v/>
      </c>
      <c r="T48" s="99" t="str">
        <f t="shared" si="31"/>
        <v/>
      </c>
      <c r="U48" s="99" t="str">
        <f t="shared" si="31"/>
        <v/>
      </c>
      <c r="V48" s="99" t="str">
        <f t="shared" si="31"/>
        <v/>
      </c>
      <c r="W48" s="99" t="str">
        <f t="shared" si="31"/>
        <v/>
      </c>
      <c r="X48" s="99" t="str">
        <f t="shared" si="31"/>
        <v/>
      </c>
      <c r="Y48" s="99" t="str">
        <f t="shared" si="31"/>
        <v/>
      </c>
      <c r="Z48" s="99" t="str">
        <f t="shared" si="31"/>
        <v/>
      </c>
      <c r="AA48" s="99" t="str">
        <f t="shared" si="31"/>
        <v/>
      </c>
      <c r="AB48" s="99" t="str">
        <f t="shared" si="31"/>
        <v/>
      </c>
      <c r="AC48" s="99" t="str">
        <f t="shared" si="31"/>
        <v/>
      </c>
      <c r="AD48" s="99" t="str">
        <f t="shared" si="31"/>
        <v/>
      </c>
      <c r="AE48" s="99" t="str">
        <f t="shared" si="31"/>
        <v/>
      </c>
      <c r="AF48" s="99" t="str">
        <f t="shared" si="31"/>
        <v/>
      </c>
      <c r="AG48" s="39"/>
      <c r="AI48" s="160" t="str">
        <f>IF('Short GW'!L30="","",'Short GW'!L30)</f>
        <v/>
      </c>
      <c r="AJ48">
        <v>20</v>
      </c>
    </row>
    <row r="49" spans="1:36" x14ac:dyDescent="0.2">
      <c r="A49" s="96" t="s">
        <v>567</v>
      </c>
      <c r="B49" s="100" t="str">
        <f t="shared" ref="B49:I49" si="32">IF(B47=1,0,IF(B47=2,((0.6-B35)/0.2),IF(B47=3,((0.8-B35)/0.2),IF(B47=4,((1-B35)/0.2),IF(B47=5,((1.2-B35)/0.2),IF(B47=6,((1.4-B35)/0.2),IF(B47=7,((1.6-B35)/0.2),IF(B47=8,((1.8-B35)/0.2),""))))))))</f>
        <v/>
      </c>
      <c r="C49" s="100" t="str">
        <f t="shared" si="32"/>
        <v/>
      </c>
      <c r="D49" s="100" t="str">
        <f t="shared" si="32"/>
        <v/>
      </c>
      <c r="E49" s="100" t="str">
        <f t="shared" si="32"/>
        <v/>
      </c>
      <c r="F49" s="100" t="str">
        <f t="shared" si="32"/>
        <v/>
      </c>
      <c r="G49" s="100" t="str">
        <f t="shared" si="32"/>
        <v/>
      </c>
      <c r="H49" s="100" t="str">
        <f t="shared" si="32"/>
        <v/>
      </c>
      <c r="I49" s="100" t="str">
        <f t="shared" si="32"/>
        <v/>
      </c>
      <c r="J49" s="100" t="str">
        <f t="shared" ref="J49:AF49" si="33">IF(J47=1,0,IF(J47=2,((0.6-J35)/0.2),IF(J47=3,((0.8-J35)/0.2),IF(J47=4,((1-J35)/0.2),IF(J47=5,((1.2-J35)/0.2),IF(J47=6,((1.4-J35)/0.2),IF(J47=7,((1.6-J35)/0.2),IF(J47=8,((1.8-J35)/0.2),""))))))))</f>
        <v/>
      </c>
      <c r="K49" s="100" t="str">
        <f t="shared" si="33"/>
        <v/>
      </c>
      <c r="L49" s="100" t="str">
        <f t="shared" si="33"/>
        <v/>
      </c>
      <c r="M49" s="100" t="str">
        <f t="shared" si="33"/>
        <v/>
      </c>
      <c r="N49" s="100" t="str">
        <f t="shared" si="33"/>
        <v/>
      </c>
      <c r="O49" s="100" t="str">
        <f t="shared" si="33"/>
        <v/>
      </c>
      <c r="P49" s="100" t="str">
        <f t="shared" si="33"/>
        <v/>
      </c>
      <c r="Q49" s="100" t="str">
        <f t="shared" si="33"/>
        <v/>
      </c>
      <c r="R49" s="100" t="str">
        <f t="shared" si="33"/>
        <v/>
      </c>
      <c r="S49" s="100" t="str">
        <f t="shared" si="33"/>
        <v/>
      </c>
      <c r="T49" s="100" t="str">
        <f t="shared" si="33"/>
        <v/>
      </c>
      <c r="U49" s="100" t="str">
        <f t="shared" si="33"/>
        <v/>
      </c>
      <c r="V49" s="100" t="str">
        <f t="shared" si="33"/>
        <v/>
      </c>
      <c r="W49" s="100" t="str">
        <f t="shared" si="33"/>
        <v/>
      </c>
      <c r="X49" s="100" t="str">
        <f t="shared" si="33"/>
        <v/>
      </c>
      <c r="Y49" s="100" t="str">
        <f t="shared" si="33"/>
        <v/>
      </c>
      <c r="Z49" s="100" t="str">
        <f t="shared" si="33"/>
        <v/>
      </c>
      <c r="AA49" s="100" t="str">
        <f t="shared" si="33"/>
        <v/>
      </c>
      <c r="AB49" s="100" t="str">
        <f t="shared" si="33"/>
        <v/>
      </c>
      <c r="AC49" s="100" t="str">
        <f t="shared" si="33"/>
        <v/>
      </c>
      <c r="AD49" s="100" t="str">
        <f t="shared" si="33"/>
        <v/>
      </c>
      <c r="AE49" s="100" t="str">
        <f t="shared" si="33"/>
        <v/>
      </c>
      <c r="AF49" s="100" t="str">
        <f t="shared" si="33"/>
        <v/>
      </c>
      <c r="AG49" s="39"/>
      <c r="AI49" s="160" t="str">
        <f>IF('Short GW'!L31="","",'Short GW'!L31)</f>
        <v/>
      </c>
      <c r="AJ49">
        <v>21</v>
      </c>
    </row>
    <row r="50" spans="1:36" x14ac:dyDescent="0.2">
      <c r="A50" s="96" t="s">
        <v>568</v>
      </c>
      <c r="B50" s="100" t="str">
        <f t="shared" ref="B50:I50" si="34">IF(B48=9,((2-B35)/0.2),IF(B48=10,((2.2-B35)/0.2),IF(B48=11,((2.4-B35)/0.2),IF(B48=12,((2.6-B35)/0.2),IF(B48=13,((2.8-B35)/0.2),IF(B48=14,((3-B35)/0.2),IF(B48=15,0,"")))))))</f>
        <v/>
      </c>
      <c r="C50" s="100" t="str">
        <f t="shared" si="34"/>
        <v/>
      </c>
      <c r="D50" s="100" t="str">
        <f t="shared" si="34"/>
        <v/>
      </c>
      <c r="E50" s="100" t="str">
        <f t="shared" si="34"/>
        <v/>
      </c>
      <c r="F50" s="100" t="str">
        <f t="shared" si="34"/>
        <v/>
      </c>
      <c r="G50" s="100" t="str">
        <f t="shared" si="34"/>
        <v/>
      </c>
      <c r="H50" s="100" t="str">
        <f t="shared" si="34"/>
        <v/>
      </c>
      <c r="I50" s="100" t="str">
        <f t="shared" si="34"/>
        <v/>
      </c>
      <c r="J50" s="100" t="str">
        <f t="shared" ref="J50:AF50" si="35">IF(J48=9,((2-J35)/0.2),IF(J48=10,((2.2-J35)/0.2),IF(J48=11,((2.4-J35)/0.2),IF(J48=12,((2.6-J35)/0.2),IF(J48=13,((2.8-J35)/0.2),IF(J48=14,((3-J35)/0.2),IF(J48=15,0,"")))))))</f>
        <v/>
      </c>
      <c r="K50" s="100" t="str">
        <f t="shared" si="35"/>
        <v/>
      </c>
      <c r="L50" s="100" t="str">
        <f t="shared" si="35"/>
        <v/>
      </c>
      <c r="M50" s="100" t="str">
        <f t="shared" si="35"/>
        <v/>
      </c>
      <c r="N50" s="100" t="str">
        <f t="shared" si="35"/>
        <v/>
      </c>
      <c r="O50" s="100" t="str">
        <f t="shared" si="35"/>
        <v/>
      </c>
      <c r="P50" s="100" t="str">
        <f t="shared" si="35"/>
        <v/>
      </c>
      <c r="Q50" s="100" t="str">
        <f t="shared" si="35"/>
        <v/>
      </c>
      <c r="R50" s="100" t="str">
        <f t="shared" si="35"/>
        <v/>
      </c>
      <c r="S50" s="100" t="str">
        <f t="shared" si="35"/>
        <v/>
      </c>
      <c r="T50" s="100" t="str">
        <f t="shared" si="35"/>
        <v/>
      </c>
      <c r="U50" s="100" t="str">
        <f t="shared" si="35"/>
        <v/>
      </c>
      <c r="V50" s="100" t="str">
        <f t="shared" si="35"/>
        <v/>
      </c>
      <c r="W50" s="100" t="str">
        <f t="shared" si="35"/>
        <v/>
      </c>
      <c r="X50" s="100" t="str">
        <f t="shared" si="35"/>
        <v/>
      </c>
      <c r="Y50" s="100" t="str">
        <f t="shared" si="35"/>
        <v/>
      </c>
      <c r="Z50" s="100" t="str">
        <f t="shared" si="35"/>
        <v/>
      </c>
      <c r="AA50" s="100" t="str">
        <f t="shared" si="35"/>
        <v/>
      </c>
      <c r="AB50" s="100" t="str">
        <f t="shared" si="35"/>
        <v/>
      </c>
      <c r="AC50" s="100" t="str">
        <f t="shared" si="35"/>
        <v/>
      </c>
      <c r="AD50" s="100" t="str">
        <f t="shared" si="35"/>
        <v/>
      </c>
      <c r="AE50" s="100" t="str">
        <f t="shared" si="35"/>
        <v/>
      </c>
      <c r="AF50" s="100" t="str">
        <f t="shared" si="35"/>
        <v/>
      </c>
      <c r="AG50" s="39"/>
      <c r="AI50" s="160" t="str">
        <f>IF('Short GW'!L32="","",'Short GW'!L32)</f>
        <v/>
      </c>
      <c r="AJ50">
        <v>22</v>
      </c>
    </row>
    <row r="51" spans="1:36" x14ac:dyDescent="0.2">
      <c r="A51" s="96" t="s">
        <v>570</v>
      </c>
      <c r="B51" s="100" t="str">
        <f>IF(B49="",B50,B49)</f>
        <v/>
      </c>
      <c r="C51" s="100" t="str">
        <f>IF(C49="",C50,C49)</f>
        <v/>
      </c>
      <c r="D51" s="100" t="str">
        <f t="shared" ref="D51:AF51" si="36">IF(D49="",D50,D49)</f>
        <v/>
      </c>
      <c r="E51" s="100" t="str">
        <f t="shared" si="36"/>
        <v/>
      </c>
      <c r="F51" s="100" t="str">
        <f t="shared" si="36"/>
        <v/>
      </c>
      <c r="G51" s="100" t="str">
        <f t="shared" si="36"/>
        <v/>
      </c>
      <c r="H51" s="100" t="str">
        <f t="shared" si="36"/>
        <v/>
      </c>
      <c r="I51" s="100" t="str">
        <f t="shared" si="36"/>
        <v/>
      </c>
      <c r="J51" s="100" t="str">
        <f t="shared" si="36"/>
        <v/>
      </c>
      <c r="K51" s="100" t="str">
        <f t="shared" si="36"/>
        <v/>
      </c>
      <c r="L51" s="100" t="str">
        <f t="shared" si="36"/>
        <v/>
      </c>
      <c r="M51" s="100" t="str">
        <f t="shared" si="36"/>
        <v/>
      </c>
      <c r="N51" s="100" t="str">
        <f t="shared" si="36"/>
        <v/>
      </c>
      <c r="O51" s="100" t="str">
        <f t="shared" si="36"/>
        <v/>
      </c>
      <c r="P51" s="100" t="str">
        <f t="shared" si="36"/>
        <v/>
      </c>
      <c r="Q51" s="100" t="str">
        <f t="shared" si="36"/>
        <v/>
      </c>
      <c r="R51" s="100" t="str">
        <f t="shared" si="36"/>
        <v/>
      </c>
      <c r="S51" s="100" t="str">
        <f t="shared" si="36"/>
        <v/>
      </c>
      <c r="T51" s="100" t="str">
        <f t="shared" si="36"/>
        <v/>
      </c>
      <c r="U51" s="100" t="str">
        <f t="shared" si="36"/>
        <v/>
      </c>
      <c r="V51" s="100" t="str">
        <f t="shared" si="36"/>
        <v/>
      </c>
      <c r="W51" s="100" t="str">
        <f t="shared" si="36"/>
        <v/>
      </c>
      <c r="X51" s="100" t="str">
        <f t="shared" si="36"/>
        <v/>
      </c>
      <c r="Y51" s="100" t="str">
        <f t="shared" si="36"/>
        <v/>
      </c>
      <c r="Z51" s="100" t="str">
        <f t="shared" si="36"/>
        <v/>
      </c>
      <c r="AA51" s="100" t="str">
        <f t="shared" si="36"/>
        <v/>
      </c>
      <c r="AB51" s="100" t="str">
        <f t="shared" si="36"/>
        <v/>
      </c>
      <c r="AC51" s="100" t="str">
        <f t="shared" si="36"/>
        <v/>
      </c>
      <c r="AD51" s="100" t="str">
        <f t="shared" si="36"/>
        <v/>
      </c>
      <c r="AE51" s="100" t="str">
        <f t="shared" si="36"/>
        <v/>
      </c>
      <c r="AF51" s="100" t="str">
        <f t="shared" si="36"/>
        <v/>
      </c>
      <c r="AG51" s="39"/>
      <c r="AI51" s="160" t="str">
        <f>IF('Short GW'!L33="","",'Short GW'!L33)</f>
        <v/>
      </c>
      <c r="AJ51">
        <v>23</v>
      </c>
    </row>
    <row r="52" spans="1:36" x14ac:dyDescent="0.2">
      <c r="A52" s="96" t="s">
        <v>583</v>
      </c>
      <c r="B52" s="99" t="str">
        <f t="shared" ref="B52:AF52" si="37">IF((B53=""),"",IF(LogGcat2=0,0,CONCATENATE(B19,"-",B43,"-",LogGcat2)))</f>
        <v/>
      </c>
      <c r="C52" s="99" t="str">
        <f t="shared" si="37"/>
        <v/>
      </c>
      <c r="D52" s="99" t="str">
        <f t="shared" si="37"/>
        <v/>
      </c>
      <c r="E52" s="99" t="str">
        <f t="shared" si="37"/>
        <v/>
      </c>
      <c r="F52" s="99" t="str">
        <f t="shared" si="37"/>
        <v/>
      </c>
      <c r="G52" s="99" t="str">
        <f t="shared" si="37"/>
        <v/>
      </c>
      <c r="H52" s="99" t="str">
        <f t="shared" si="37"/>
        <v/>
      </c>
      <c r="I52" s="99" t="str">
        <f t="shared" si="37"/>
        <v/>
      </c>
      <c r="J52" s="99" t="str">
        <f t="shared" si="37"/>
        <v/>
      </c>
      <c r="K52" s="99" t="str">
        <f t="shared" si="37"/>
        <v/>
      </c>
      <c r="L52" s="99" t="str">
        <f t="shared" si="37"/>
        <v/>
      </c>
      <c r="M52" s="99" t="str">
        <f t="shared" si="37"/>
        <v/>
      </c>
      <c r="N52" s="99" t="str">
        <f t="shared" si="37"/>
        <v/>
      </c>
      <c r="O52" s="99" t="str">
        <f t="shared" si="37"/>
        <v/>
      </c>
      <c r="P52" s="99" t="str">
        <f t="shared" si="37"/>
        <v/>
      </c>
      <c r="Q52" s="99" t="str">
        <f t="shared" si="37"/>
        <v/>
      </c>
      <c r="R52" s="99" t="str">
        <f t="shared" si="37"/>
        <v/>
      </c>
      <c r="S52" s="99" t="str">
        <f t="shared" si="37"/>
        <v/>
      </c>
      <c r="T52" s="99" t="str">
        <f t="shared" si="37"/>
        <v/>
      </c>
      <c r="U52" s="99" t="str">
        <f t="shared" si="37"/>
        <v/>
      </c>
      <c r="V52" s="99" t="str">
        <f t="shared" si="37"/>
        <v/>
      </c>
      <c r="W52" s="99" t="str">
        <f t="shared" si="37"/>
        <v/>
      </c>
      <c r="X52" s="99" t="str">
        <f t="shared" si="37"/>
        <v/>
      </c>
      <c r="Y52" s="99" t="str">
        <f t="shared" si="37"/>
        <v/>
      </c>
      <c r="Z52" s="99" t="str">
        <f t="shared" si="37"/>
        <v/>
      </c>
      <c r="AA52" s="99" t="str">
        <f t="shared" si="37"/>
        <v/>
      </c>
      <c r="AB52" s="99" t="str">
        <f t="shared" si="37"/>
        <v/>
      </c>
      <c r="AC52" s="99" t="str">
        <f t="shared" si="37"/>
        <v/>
      </c>
      <c r="AD52" s="99" t="str">
        <f t="shared" si="37"/>
        <v/>
      </c>
      <c r="AE52" s="99" t="str">
        <f t="shared" si="37"/>
        <v/>
      </c>
      <c r="AF52" s="99" t="str">
        <f t="shared" si="37"/>
        <v/>
      </c>
      <c r="AG52" s="39"/>
      <c r="AI52" s="160" t="str">
        <f>IF('Short GW'!L34="","",'Short GW'!L34)</f>
        <v/>
      </c>
      <c r="AJ52">
        <v>24</v>
      </c>
    </row>
    <row r="53" spans="1:36" x14ac:dyDescent="0.2">
      <c r="A53" s="96" t="s">
        <v>584</v>
      </c>
      <c r="B53" s="99" t="str">
        <f t="shared" ref="B53:AF53" si="38">IF(OR(LogGcat1="",B42="",B18="",B42=8),"",CONCATENATE(B19,"-",B43,"-",LogGcat1))</f>
        <v/>
      </c>
      <c r="C53" s="99" t="str">
        <f t="shared" si="38"/>
        <v/>
      </c>
      <c r="D53" s="99" t="str">
        <f t="shared" si="38"/>
        <v/>
      </c>
      <c r="E53" s="99" t="str">
        <f t="shared" si="38"/>
        <v/>
      </c>
      <c r="F53" s="99" t="str">
        <f t="shared" si="38"/>
        <v/>
      </c>
      <c r="G53" s="99" t="str">
        <f t="shared" si="38"/>
        <v/>
      </c>
      <c r="H53" s="99" t="str">
        <f t="shared" si="38"/>
        <v/>
      </c>
      <c r="I53" s="99" t="str">
        <f t="shared" si="38"/>
        <v/>
      </c>
      <c r="J53" s="99" t="str">
        <f t="shared" si="38"/>
        <v/>
      </c>
      <c r="K53" s="99" t="str">
        <f t="shared" si="38"/>
        <v/>
      </c>
      <c r="L53" s="99" t="str">
        <f t="shared" si="38"/>
        <v/>
      </c>
      <c r="M53" s="99" t="str">
        <f t="shared" si="38"/>
        <v/>
      </c>
      <c r="N53" s="99" t="str">
        <f t="shared" si="38"/>
        <v/>
      </c>
      <c r="O53" s="99" t="str">
        <f t="shared" si="38"/>
        <v/>
      </c>
      <c r="P53" s="99" t="str">
        <f t="shared" si="38"/>
        <v/>
      </c>
      <c r="Q53" s="99" t="str">
        <f t="shared" si="38"/>
        <v/>
      </c>
      <c r="R53" s="99" t="str">
        <f t="shared" si="38"/>
        <v/>
      </c>
      <c r="S53" s="99" t="str">
        <f t="shared" si="38"/>
        <v/>
      </c>
      <c r="T53" s="99" t="str">
        <f t="shared" si="38"/>
        <v/>
      </c>
      <c r="U53" s="99" t="str">
        <f t="shared" si="38"/>
        <v/>
      </c>
      <c r="V53" s="99" t="str">
        <f t="shared" si="38"/>
        <v/>
      </c>
      <c r="W53" s="99" t="str">
        <f t="shared" si="38"/>
        <v/>
      </c>
      <c r="X53" s="99" t="str">
        <f t="shared" si="38"/>
        <v/>
      </c>
      <c r="Y53" s="99" t="str">
        <f t="shared" si="38"/>
        <v/>
      </c>
      <c r="Z53" s="99" t="str">
        <f t="shared" si="38"/>
        <v/>
      </c>
      <c r="AA53" s="99" t="str">
        <f t="shared" si="38"/>
        <v/>
      </c>
      <c r="AB53" s="99" t="str">
        <f t="shared" si="38"/>
        <v/>
      </c>
      <c r="AC53" s="99" t="str">
        <f t="shared" si="38"/>
        <v/>
      </c>
      <c r="AD53" s="99" t="str">
        <f t="shared" si="38"/>
        <v/>
      </c>
      <c r="AE53" s="99" t="str">
        <f t="shared" si="38"/>
        <v/>
      </c>
      <c r="AF53" s="99" t="str">
        <f t="shared" si="38"/>
        <v/>
      </c>
      <c r="AG53" s="39"/>
      <c r="AI53" s="160" t="str">
        <f>IF('Short GW'!L35="","",'Short GW'!L35)</f>
        <v/>
      </c>
      <c r="AJ53">
        <v>25</v>
      </c>
    </row>
    <row r="54" spans="1:36" x14ac:dyDescent="0.2">
      <c r="A54" s="96" t="s">
        <v>585</v>
      </c>
      <c r="B54" s="99" t="str">
        <f t="shared" ref="B54:AF54" si="39">IF((B55=""),"",IF(LogGcat2=0,0,CONCATENATE(B19,"-",B42,"-",LogGcat2)))</f>
        <v/>
      </c>
      <c r="C54" s="99" t="str">
        <f t="shared" si="39"/>
        <v/>
      </c>
      <c r="D54" s="99" t="str">
        <f t="shared" si="39"/>
        <v/>
      </c>
      <c r="E54" s="99" t="str">
        <f t="shared" si="39"/>
        <v/>
      </c>
      <c r="F54" s="99" t="str">
        <f t="shared" si="39"/>
        <v/>
      </c>
      <c r="G54" s="99" t="str">
        <f t="shared" si="39"/>
        <v/>
      </c>
      <c r="H54" s="99" t="str">
        <f t="shared" si="39"/>
        <v/>
      </c>
      <c r="I54" s="99" t="str">
        <f t="shared" si="39"/>
        <v/>
      </c>
      <c r="J54" s="99" t="str">
        <f t="shared" si="39"/>
        <v/>
      </c>
      <c r="K54" s="99" t="str">
        <f t="shared" si="39"/>
        <v/>
      </c>
      <c r="L54" s="99" t="str">
        <f t="shared" si="39"/>
        <v/>
      </c>
      <c r="M54" s="99" t="str">
        <f t="shared" si="39"/>
        <v/>
      </c>
      <c r="N54" s="99" t="str">
        <f t="shared" si="39"/>
        <v/>
      </c>
      <c r="O54" s="99" t="str">
        <f t="shared" si="39"/>
        <v/>
      </c>
      <c r="P54" s="99" t="str">
        <f t="shared" si="39"/>
        <v/>
      </c>
      <c r="Q54" s="99" t="str">
        <f t="shared" si="39"/>
        <v/>
      </c>
      <c r="R54" s="99" t="str">
        <f t="shared" si="39"/>
        <v/>
      </c>
      <c r="S54" s="99" t="str">
        <f t="shared" si="39"/>
        <v/>
      </c>
      <c r="T54" s="99" t="str">
        <f t="shared" si="39"/>
        <v/>
      </c>
      <c r="U54" s="99" t="str">
        <f t="shared" si="39"/>
        <v/>
      </c>
      <c r="V54" s="99" t="str">
        <f t="shared" si="39"/>
        <v/>
      </c>
      <c r="W54" s="99" t="str">
        <f t="shared" si="39"/>
        <v/>
      </c>
      <c r="X54" s="99" t="str">
        <f t="shared" si="39"/>
        <v/>
      </c>
      <c r="Y54" s="99" t="str">
        <f t="shared" si="39"/>
        <v/>
      </c>
      <c r="Z54" s="99" t="str">
        <f t="shared" si="39"/>
        <v/>
      </c>
      <c r="AA54" s="99" t="str">
        <f t="shared" si="39"/>
        <v/>
      </c>
      <c r="AB54" s="99" t="str">
        <f t="shared" si="39"/>
        <v/>
      </c>
      <c r="AC54" s="99" t="str">
        <f t="shared" si="39"/>
        <v/>
      </c>
      <c r="AD54" s="99" t="str">
        <f t="shared" si="39"/>
        <v/>
      </c>
      <c r="AE54" s="99" t="str">
        <f t="shared" si="39"/>
        <v/>
      </c>
      <c r="AF54" s="99" t="str">
        <f t="shared" si="39"/>
        <v/>
      </c>
      <c r="AG54" s="39"/>
      <c r="AI54" s="160" t="str">
        <f>IF('Short GW'!L36="","",'Short GW'!L36)</f>
        <v/>
      </c>
      <c r="AJ54">
        <v>26</v>
      </c>
    </row>
    <row r="55" spans="1:36" x14ac:dyDescent="0.2">
      <c r="A55" s="96" t="s">
        <v>586</v>
      </c>
      <c r="B55" s="99" t="str">
        <f t="shared" ref="B55:AF55" si="40">IF(OR(LogGcat1="",B42="",B18="",B42=8),"",CONCATENATE(B19,"-",B42,"-",LogGcat1))</f>
        <v/>
      </c>
      <c r="C55" s="99" t="str">
        <f t="shared" si="40"/>
        <v/>
      </c>
      <c r="D55" s="99" t="str">
        <f t="shared" si="40"/>
        <v/>
      </c>
      <c r="E55" s="99" t="str">
        <f t="shared" si="40"/>
        <v/>
      </c>
      <c r="F55" s="99" t="str">
        <f t="shared" si="40"/>
        <v/>
      </c>
      <c r="G55" s="99" t="str">
        <f t="shared" si="40"/>
        <v/>
      </c>
      <c r="H55" s="99" t="str">
        <f t="shared" si="40"/>
        <v/>
      </c>
      <c r="I55" s="99" t="str">
        <f t="shared" si="40"/>
        <v/>
      </c>
      <c r="J55" s="99" t="str">
        <f t="shared" si="40"/>
        <v/>
      </c>
      <c r="K55" s="99" t="str">
        <f t="shared" si="40"/>
        <v/>
      </c>
      <c r="L55" s="99" t="str">
        <f t="shared" si="40"/>
        <v/>
      </c>
      <c r="M55" s="99" t="str">
        <f t="shared" si="40"/>
        <v/>
      </c>
      <c r="N55" s="99" t="str">
        <f t="shared" si="40"/>
        <v/>
      </c>
      <c r="O55" s="99" t="str">
        <f t="shared" si="40"/>
        <v/>
      </c>
      <c r="P55" s="99" t="str">
        <f t="shared" si="40"/>
        <v/>
      </c>
      <c r="Q55" s="99" t="str">
        <f t="shared" si="40"/>
        <v/>
      </c>
      <c r="R55" s="99" t="str">
        <f t="shared" si="40"/>
        <v/>
      </c>
      <c r="S55" s="99" t="str">
        <f t="shared" si="40"/>
        <v/>
      </c>
      <c r="T55" s="99" t="str">
        <f t="shared" si="40"/>
        <v/>
      </c>
      <c r="U55" s="99" t="str">
        <f t="shared" si="40"/>
        <v/>
      </c>
      <c r="V55" s="99" t="str">
        <f t="shared" si="40"/>
        <v/>
      </c>
      <c r="W55" s="99" t="str">
        <f t="shared" si="40"/>
        <v/>
      </c>
      <c r="X55" s="99" t="str">
        <f t="shared" si="40"/>
        <v/>
      </c>
      <c r="Y55" s="99" t="str">
        <f t="shared" si="40"/>
        <v/>
      </c>
      <c r="Z55" s="99" t="str">
        <f t="shared" si="40"/>
        <v/>
      </c>
      <c r="AA55" s="99" t="str">
        <f t="shared" si="40"/>
        <v/>
      </c>
      <c r="AB55" s="99" t="str">
        <f t="shared" si="40"/>
        <v/>
      </c>
      <c r="AC55" s="99" t="str">
        <f t="shared" si="40"/>
        <v/>
      </c>
      <c r="AD55" s="99" t="str">
        <f t="shared" si="40"/>
        <v/>
      </c>
      <c r="AE55" s="99" t="str">
        <f t="shared" si="40"/>
        <v/>
      </c>
      <c r="AF55" s="99" t="str">
        <f t="shared" si="40"/>
        <v/>
      </c>
      <c r="AG55" s="39"/>
      <c r="AI55" s="160" t="str">
        <f>IF('Short GW'!L37="","",'Short GW'!L37)</f>
        <v/>
      </c>
      <c r="AJ55">
        <v>27</v>
      </c>
    </row>
    <row r="56" spans="1:36" x14ac:dyDescent="0.2">
      <c r="A56" s="96" t="s">
        <v>587</v>
      </c>
      <c r="B56" s="99" t="str">
        <f t="shared" ref="B56:AF56" si="41">IF((B57=""),"",IF(LogGcat2=0,0,CONCATENATE(B18,"-",B43,"-",LogGcat2)))</f>
        <v/>
      </c>
      <c r="C56" s="99" t="str">
        <f t="shared" si="41"/>
        <v/>
      </c>
      <c r="D56" s="99" t="str">
        <f t="shared" si="41"/>
        <v/>
      </c>
      <c r="E56" s="99" t="str">
        <f t="shared" si="41"/>
        <v/>
      </c>
      <c r="F56" s="99" t="str">
        <f t="shared" si="41"/>
        <v/>
      </c>
      <c r="G56" s="99" t="str">
        <f t="shared" si="41"/>
        <v/>
      </c>
      <c r="H56" s="99" t="str">
        <f t="shared" si="41"/>
        <v/>
      </c>
      <c r="I56" s="99" t="str">
        <f t="shared" si="41"/>
        <v/>
      </c>
      <c r="J56" s="99" t="str">
        <f t="shared" si="41"/>
        <v/>
      </c>
      <c r="K56" s="99" t="str">
        <f t="shared" si="41"/>
        <v/>
      </c>
      <c r="L56" s="99" t="str">
        <f t="shared" si="41"/>
        <v/>
      </c>
      <c r="M56" s="99" t="str">
        <f t="shared" si="41"/>
        <v/>
      </c>
      <c r="N56" s="99" t="str">
        <f t="shared" si="41"/>
        <v/>
      </c>
      <c r="O56" s="99" t="str">
        <f t="shared" si="41"/>
        <v/>
      </c>
      <c r="P56" s="99" t="str">
        <f t="shared" si="41"/>
        <v/>
      </c>
      <c r="Q56" s="99" t="str">
        <f t="shared" si="41"/>
        <v/>
      </c>
      <c r="R56" s="99" t="str">
        <f t="shared" si="41"/>
        <v/>
      </c>
      <c r="S56" s="99" t="str">
        <f t="shared" si="41"/>
        <v/>
      </c>
      <c r="T56" s="99" t="str">
        <f t="shared" si="41"/>
        <v/>
      </c>
      <c r="U56" s="99" t="str">
        <f t="shared" si="41"/>
        <v/>
      </c>
      <c r="V56" s="99" t="str">
        <f t="shared" si="41"/>
        <v/>
      </c>
      <c r="W56" s="99" t="str">
        <f t="shared" si="41"/>
        <v/>
      </c>
      <c r="X56" s="99" t="str">
        <f t="shared" si="41"/>
        <v/>
      </c>
      <c r="Y56" s="99" t="str">
        <f t="shared" si="41"/>
        <v/>
      </c>
      <c r="Z56" s="99" t="str">
        <f t="shared" si="41"/>
        <v/>
      </c>
      <c r="AA56" s="99" t="str">
        <f t="shared" si="41"/>
        <v/>
      </c>
      <c r="AB56" s="99" t="str">
        <f t="shared" si="41"/>
        <v/>
      </c>
      <c r="AC56" s="99" t="str">
        <f t="shared" si="41"/>
        <v/>
      </c>
      <c r="AD56" s="99" t="str">
        <f t="shared" si="41"/>
        <v/>
      </c>
      <c r="AE56" s="99" t="str">
        <f t="shared" si="41"/>
        <v/>
      </c>
      <c r="AF56" s="99" t="str">
        <f t="shared" si="41"/>
        <v/>
      </c>
      <c r="AG56" s="39"/>
      <c r="AI56" s="160" t="str">
        <f>IF('Short GW'!L38="","",'Short GW'!L38)</f>
        <v/>
      </c>
      <c r="AJ56">
        <v>28</v>
      </c>
    </row>
    <row r="57" spans="1:36" x14ac:dyDescent="0.2">
      <c r="A57" s="96" t="s">
        <v>588</v>
      </c>
      <c r="B57" s="99" t="str">
        <f t="shared" ref="B57:AF57" si="42">IF(OR(LogGcat1="",B42="",B18="",B42=8),"",CONCATENATE(B18,"-",B43,"-",LogGcat1))</f>
        <v/>
      </c>
      <c r="C57" s="99" t="str">
        <f t="shared" si="42"/>
        <v/>
      </c>
      <c r="D57" s="99" t="str">
        <f t="shared" si="42"/>
        <v/>
      </c>
      <c r="E57" s="99" t="str">
        <f t="shared" si="42"/>
        <v/>
      </c>
      <c r="F57" s="99" t="str">
        <f t="shared" si="42"/>
        <v/>
      </c>
      <c r="G57" s="99" t="str">
        <f t="shared" si="42"/>
        <v/>
      </c>
      <c r="H57" s="99" t="str">
        <f t="shared" si="42"/>
        <v/>
      </c>
      <c r="I57" s="99" t="str">
        <f t="shared" si="42"/>
        <v/>
      </c>
      <c r="J57" s="99" t="str">
        <f t="shared" si="42"/>
        <v/>
      </c>
      <c r="K57" s="99" t="str">
        <f t="shared" si="42"/>
        <v/>
      </c>
      <c r="L57" s="99" t="str">
        <f t="shared" si="42"/>
        <v/>
      </c>
      <c r="M57" s="99" t="str">
        <f t="shared" si="42"/>
        <v/>
      </c>
      <c r="N57" s="99" t="str">
        <f t="shared" si="42"/>
        <v/>
      </c>
      <c r="O57" s="99" t="str">
        <f t="shared" si="42"/>
        <v/>
      </c>
      <c r="P57" s="99" t="str">
        <f t="shared" si="42"/>
        <v/>
      </c>
      <c r="Q57" s="99" t="str">
        <f t="shared" si="42"/>
        <v/>
      </c>
      <c r="R57" s="99" t="str">
        <f t="shared" si="42"/>
        <v/>
      </c>
      <c r="S57" s="99" t="str">
        <f t="shared" si="42"/>
        <v/>
      </c>
      <c r="T57" s="99" t="str">
        <f t="shared" si="42"/>
        <v/>
      </c>
      <c r="U57" s="99" t="str">
        <f t="shared" si="42"/>
        <v/>
      </c>
      <c r="V57" s="99" t="str">
        <f t="shared" si="42"/>
        <v/>
      </c>
      <c r="W57" s="99" t="str">
        <f t="shared" si="42"/>
        <v/>
      </c>
      <c r="X57" s="99" t="str">
        <f t="shared" si="42"/>
        <v/>
      </c>
      <c r="Y57" s="99" t="str">
        <f t="shared" si="42"/>
        <v/>
      </c>
      <c r="Z57" s="99" t="str">
        <f t="shared" si="42"/>
        <v/>
      </c>
      <c r="AA57" s="99" t="str">
        <f t="shared" si="42"/>
        <v/>
      </c>
      <c r="AB57" s="99" t="str">
        <f t="shared" si="42"/>
        <v/>
      </c>
      <c r="AC57" s="99" t="str">
        <f t="shared" si="42"/>
        <v/>
      </c>
      <c r="AD57" s="99" t="str">
        <f t="shared" si="42"/>
        <v/>
      </c>
      <c r="AE57" s="99" t="str">
        <f t="shared" si="42"/>
        <v/>
      </c>
      <c r="AF57" s="99" t="str">
        <f t="shared" si="42"/>
        <v/>
      </c>
      <c r="AG57" s="39"/>
      <c r="AI57" s="160" t="str">
        <f>IF('Short GW'!L39="","",'Short GW'!L39)</f>
        <v/>
      </c>
      <c r="AJ57">
        <v>29</v>
      </c>
    </row>
    <row r="58" spans="1:36" x14ac:dyDescent="0.2">
      <c r="A58" s="96" t="s">
        <v>589</v>
      </c>
      <c r="B58" s="99" t="str">
        <f t="shared" ref="B58:AF58" si="43">IF((B59=""),"",IF(LogGcat2=0,0,CONCATENATE(B18,"-",B42,"-",LogGcat2)))</f>
        <v/>
      </c>
      <c r="C58" s="99" t="str">
        <f t="shared" si="43"/>
        <v/>
      </c>
      <c r="D58" s="99" t="str">
        <f t="shared" si="43"/>
        <v/>
      </c>
      <c r="E58" s="99" t="str">
        <f t="shared" si="43"/>
        <v/>
      </c>
      <c r="F58" s="99" t="str">
        <f t="shared" si="43"/>
        <v/>
      </c>
      <c r="G58" s="99" t="str">
        <f t="shared" si="43"/>
        <v/>
      </c>
      <c r="H58" s="99" t="str">
        <f t="shared" si="43"/>
        <v/>
      </c>
      <c r="I58" s="99" t="str">
        <f t="shared" si="43"/>
        <v/>
      </c>
      <c r="J58" s="99" t="str">
        <f t="shared" si="43"/>
        <v/>
      </c>
      <c r="K58" s="99" t="str">
        <f t="shared" si="43"/>
        <v/>
      </c>
      <c r="L58" s="99" t="str">
        <f t="shared" si="43"/>
        <v/>
      </c>
      <c r="M58" s="99" t="str">
        <f t="shared" si="43"/>
        <v/>
      </c>
      <c r="N58" s="99" t="str">
        <f t="shared" si="43"/>
        <v/>
      </c>
      <c r="O58" s="99" t="str">
        <f t="shared" si="43"/>
        <v/>
      </c>
      <c r="P58" s="99" t="str">
        <f t="shared" si="43"/>
        <v/>
      </c>
      <c r="Q58" s="99" t="str">
        <f t="shared" si="43"/>
        <v/>
      </c>
      <c r="R58" s="99" t="str">
        <f t="shared" si="43"/>
        <v/>
      </c>
      <c r="S58" s="99" t="str">
        <f t="shared" si="43"/>
        <v/>
      </c>
      <c r="T58" s="99" t="str">
        <f t="shared" si="43"/>
        <v/>
      </c>
      <c r="U58" s="99" t="str">
        <f t="shared" si="43"/>
        <v/>
      </c>
      <c r="V58" s="99" t="str">
        <f t="shared" si="43"/>
        <v/>
      </c>
      <c r="W58" s="99" t="str">
        <f t="shared" si="43"/>
        <v/>
      </c>
      <c r="X58" s="99" t="str">
        <f t="shared" si="43"/>
        <v/>
      </c>
      <c r="Y58" s="99" t="str">
        <f t="shared" si="43"/>
        <v/>
      </c>
      <c r="Z58" s="99" t="str">
        <f t="shared" si="43"/>
        <v/>
      </c>
      <c r="AA58" s="99" t="str">
        <f t="shared" si="43"/>
        <v/>
      </c>
      <c r="AB58" s="99" t="str">
        <f t="shared" si="43"/>
        <v/>
      </c>
      <c r="AC58" s="99" t="str">
        <f t="shared" si="43"/>
        <v/>
      </c>
      <c r="AD58" s="99" t="str">
        <f t="shared" si="43"/>
        <v/>
      </c>
      <c r="AE58" s="99" t="str">
        <f t="shared" si="43"/>
        <v/>
      </c>
      <c r="AF58" s="99" t="str">
        <f t="shared" si="43"/>
        <v/>
      </c>
      <c r="AG58" s="39"/>
      <c r="AI58" s="160" t="str">
        <f>IF('Short GW'!L40="","",'Short GW'!L40)</f>
        <v/>
      </c>
      <c r="AJ58">
        <v>30</v>
      </c>
    </row>
    <row r="59" spans="1:36" x14ac:dyDescent="0.2">
      <c r="A59" s="96" t="s">
        <v>590</v>
      </c>
      <c r="B59" s="99" t="str">
        <f t="shared" ref="B59:AF59" si="44">IF(OR(LogGcat1="",B42="",B18="",B42=8),"",CONCATENATE(B18,"-",B42,"-",LogGcat1))</f>
        <v/>
      </c>
      <c r="C59" s="99" t="str">
        <f t="shared" si="44"/>
        <v/>
      </c>
      <c r="D59" s="99" t="str">
        <f t="shared" si="44"/>
        <v/>
      </c>
      <c r="E59" s="99" t="str">
        <f t="shared" si="44"/>
        <v/>
      </c>
      <c r="F59" s="99" t="str">
        <f t="shared" si="44"/>
        <v/>
      </c>
      <c r="G59" s="99" t="str">
        <f t="shared" si="44"/>
        <v/>
      </c>
      <c r="H59" s="99" t="str">
        <f t="shared" si="44"/>
        <v/>
      </c>
      <c r="I59" s="99" t="str">
        <f t="shared" si="44"/>
        <v/>
      </c>
      <c r="J59" s="99" t="str">
        <f t="shared" si="44"/>
        <v/>
      </c>
      <c r="K59" s="99" t="str">
        <f t="shared" si="44"/>
        <v/>
      </c>
      <c r="L59" s="99" t="str">
        <f t="shared" si="44"/>
        <v/>
      </c>
      <c r="M59" s="99" t="str">
        <f t="shared" si="44"/>
        <v/>
      </c>
      <c r="N59" s="99" t="str">
        <f t="shared" si="44"/>
        <v/>
      </c>
      <c r="O59" s="99" t="str">
        <f t="shared" si="44"/>
        <v/>
      </c>
      <c r="P59" s="99" t="str">
        <f t="shared" si="44"/>
        <v/>
      </c>
      <c r="Q59" s="99" t="str">
        <f t="shared" si="44"/>
        <v/>
      </c>
      <c r="R59" s="99" t="str">
        <f t="shared" si="44"/>
        <v/>
      </c>
      <c r="S59" s="99" t="str">
        <f t="shared" si="44"/>
        <v/>
      </c>
      <c r="T59" s="99" t="str">
        <f t="shared" si="44"/>
        <v/>
      </c>
      <c r="U59" s="99" t="str">
        <f t="shared" si="44"/>
        <v/>
      </c>
      <c r="V59" s="99" t="str">
        <f t="shared" si="44"/>
        <v/>
      </c>
      <c r="W59" s="99" t="str">
        <f t="shared" si="44"/>
        <v/>
      </c>
      <c r="X59" s="99" t="str">
        <f t="shared" si="44"/>
        <v/>
      </c>
      <c r="Y59" s="99" t="str">
        <f t="shared" si="44"/>
        <v/>
      </c>
      <c r="Z59" s="99" t="str">
        <f t="shared" si="44"/>
        <v/>
      </c>
      <c r="AA59" s="99" t="str">
        <f t="shared" si="44"/>
        <v/>
      </c>
      <c r="AB59" s="99" t="str">
        <f t="shared" si="44"/>
        <v/>
      </c>
      <c r="AC59" s="99" t="str">
        <f t="shared" si="44"/>
        <v/>
      </c>
      <c r="AD59" s="99" t="str">
        <f t="shared" si="44"/>
        <v/>
      </c>
      <c r="AE59" s="99" t="str">
        <f t="shared" si="44"/>
        <v/>
      </c>
      <c r="AF59" s="99" t="str">
        <f t="shared" si="44"/>
        <v/>
      </c>
      <c r="AG59" s="39"/>
      <c r="AI59" s="160" t="str">
        <f>IF('Short GW'!L41="","",'Short GW'!L41)</f>
        <v/>
      </c>
      <c r="AJ59">
        <v>31</v>
      </c>
    </row>
    <row r="60" spans="1:36" x14ac:dyDescent="0.2">
      <c r="A60" s="96" t="s">
        <v>452</v>
      </c>
      <c r="B60" s="99" t="str">
        <f t="shared" ref="B60:AF60" si="45">IF(OR(B39="",B52=""),"",HLOOKUP(B52,CTtable,B46+1,FALSE))</f>
        <v/>
      </c>
      <c r="C60" s="99" t="str">
        <f t="shared" si="45"/>
        <v/>
      </c>
      <c r="D60" s="99" t="str">
        <f t="shared" si="45"/>
        <v/>
      </c>
      <c r="E60" s="99" t="str">
        <f t="shared" si="45"/>
        <v/>
      </c>
      <c r="F60" s="99" t="str">
        <f t="shared" si="45"/>
        <v/>
      </c>
      <c r="G60" s="99" t="str">
        <f t="shared" si="45"/>
        <v/>
      </c>
      <c r="H60" s="99" t="str">
        <f t="shared" si="45"/>
        <v/>
      </c>
      <c r="I60" s="99" t="str">
        <f t="shared" si="45"/>
        <v/>
      </c>
      <c r="J60" s="99" t="str">
        <f t="shared" si="45"/>
        <v/>
      </c>
      <c r="K60" s="99" t="str">
        <f t="shared" si="45"/>
        <v/>
      </c>
      <c r="L60" s="99" t="str">
        <f t="shared" si="45"/>
        <v/>
      </c>
      <c r="M60" s="99" t="str">
        <f t="shared" si="45"/>
        <v/>
      </c>
      <c r="N60" s="99" t="str">
        <f t="shared" si="45"/>
        <v/>
      </c>
      <c r="O60" s="99" t="str">
        <f t="shared" si="45"/>
        <v/>
      </c>
      <c r="P60" s="99" t="str">
        <f t="shared" si="45"/>
        <v/>
      </c>
      <c r="Q60" s="99" t="str">
        <f t="shared" si="45"/>
        <v/>
      </c>
      <c r="R60" s="99" t="str">
        <f t="shared" si="45"/>
        <v/>
      </c>
      <c r="S60" s="99" t="str">
        <f t="shared" si="45"/>
        <v/>
      </c>
      <c r="T60" s="99" t="str">
        <f t="shared" si="45"/>
        <v/>
      </c>
      <c r="U60" s="99" t="str">
        <f t="shared" si="45"/>
        <v/>
      </c>
      <c r="V60" s="99" t="str">
        <f t="shared" si="45"/>
        <v/>
      </c>
      <c r="W60" s="99" t="str">
        <f t="shared" si="45"/>
        <v/>
      </c>
      <c r="X60" s="99" t="str">
        <f t="shared" si="45"/>
        <v/>
      </c>
      <c r="Y60" s="99" t="str">
        <f t="shared" si="45"/>
        <v/>
      </c>
      <c r="Z60" s="99" t="str">
        <f t="shared" si="45"/>
        <v/>
      </c>
      <c r="AA60" s="99" t="str">
        <f t="shared" si="45"/>
        <v/>
      </c>
      <c r="AB60" s="99" t="str">
        <f t="shared" si="45"/>
        <v/>
      </c>
      <c r="AC60" s="99" t="str">
        <f t="shared" si="45"/>
        <v/>
      </c>
      <c r="AD60" s="99" t="str">
        <f t="shared" si="45"/>
        <v/>
      </c>
      <c r="AE60" s="99" t="str">
        <f t="shared" si="45"/>
        <v/>
      </c>
      <c r="AF60" s="99" t="str">
        <f t="shared" si="45"/>
        <v/>
      </c>
      <c r="AG60" s="39"/>
    </row>
    <row r="61" spans="1:36" x14ac:dyDescent="0.2">
      <c r="A61" s="96" t="s">
        <v>453</v>
      </c>
      <c r="B61" s="99" t="str">
        <f t="shared" ref="B61:AF61" si="46">IF(OR(B39="",B53=""),"",HLOOKUP(B53,CTtable,B46+1,FALSE))</f>
        <v/>
      </c>
      <c r="C61" s="99" t="str">
        <f t="shared" si="46"/>
        <v/>
      </c>
      <c r="D61" s="99" t="str">
        <f t="shared" si="46"/>
        <v/>
      </c>
      <c r="E61" s="99" t="str">
        <f t="shared" si="46"/>
        <v/>
      </c>
      <c r="F61" s="99" t="str">
        <f t="shared" si="46"/>
        <v/>
      </c>
      <c r="G61" s="99" t="str">
        <f t="shared" si="46"/>
        <v/>
      </c>
      <c r="H61" s="99" t="str">
        <f t="shared" si="46"/>
        <v/>
      </c>
      <c r="I61" s="99" t="str">
        <f t="shared" si="46"/>
        <v/>
      </c>
      <c r="J61" s="99" t="str">
        <f t="shared" si="46"/>
        <v/>
      </c>
      <c r="K61" s="99" t="str">
        <f t="shared" si="46"/>
        <v/>
      </c>
      <c r="L61" s="99" t="str">
        <f t="shared" si="46"/>
        <v/>
      </c>
      <c r="M61" s="99" t="str">
        <f t="shared" si="46"/>
        <v/>
      </c>
      <c r="N61" s="99" t="str">
        <f t="shared" si="46"/>
        <v/>
      </c>
      <c r="O61" s="99" t="str">
        <f t="shared" si="46"/>
        <v/>
      </c>
      <c r="P61" s="99" t="str">
        <f t="shared" si="46"/>
        <v/>
      </c>
      <c r="Q61" s="99" t="str">
        <f t="shared" si="46"/>
        <v/>
      </c>
      <c r="R61" s="99" t="str">
        <f t="shared" si="46"/>
        <v/>
      </c>
      <c r="S61" s="99" t="str">
        <f t="shared" si="46"/>
        <v/>
      </c>
      <c r="T61" s="99" t="str">
        <f t="shared" si="46"/>
        <v/>
      </c>
      <c r="U61" s="99" t="str">
        <f t="shared" si="46"/>
        <v/>
      </c>
      <c r="V61" s="99" t="str">
        <f t="shared" si="46"/>
        <v/>
      </c>
      <c r="W61" s="99" t="str">
        <f t="shared" si="46"/>
        <v/>
      </c>
      <c r="X61" s="99" t="str">
        <f t="shared" si="46"/>
        <v/>
      </c>
      <c r="Y61" s="99" t="str">
        <f t="shared" si="46"/>
        <v/>
      </c>
      <c r="Z61" s="99" t="str">
        <f t="shared" si="46"/>
        <v/>
      </c>
      <c r="AA61" s="99" t="str">
        <f t="shared" si="46"/>
        <v/>
      </c>
      <c r="AB61" s="99" t="str">
        <f t="shared" si="46"/>
        <v/>
      </c>
      <c r="AC61" s="99" t="str">
        <f t="shared" si="46"/>
        <v/>
      </c>
      <c r="AD61" s="99" t="str">
        <f t="shared" si="46"/>
        <v/>
      </c>
      <c r="AE61" s="99" t="str">
        <f t="shared" si="46"/>
        <v/>
      </c>
      <c r="AF61" s="99" t="str">
        <f t="shared" si="46"/>
        <v/>
      </c>
      <c r="AG61" s="39"/>
    </row>
    <row r="62" spans="1:36" x14ac:dyDescent="0.2">
      <c r="A62" s="96" t="s">
        <v>454</v>
      </c>
      <c r="B62" s="99" t="str">
        <f t="shared" ref="B62:AF62" si="47">IF(OR(B39="",B52=""),"",HLOOKUP(B52,CTtable,B45+1,FALSE))</f>
        <v/>
      </c>
      <c r="C62" s="99" t="str">
        <f t="shared" si="47"/>
        <v/>
      </c>
      <c r="D62" s="99" t="str">
        <f t="shared" si="47"/>
        <v/>
      </c>
      <c r="E62" s="99" t="str">
        <f t="shared" si="47"/>
        <v/>
      </c>
      <c r="F62" s="99" t="str">
        <f t="shared" si="47"/>
        <v/>
      </c>
      <c r="G62" s="99" t="str">
        <f t="shared" si="47"/>
        <v/>
      </c>
      <c r="H62" s="99" t="str">
        <f t="shared" si="47"/>
        <v/>
      </c>
      <c r="I62" s="99" t="str">
        <f t="shared" si="47"/>
        <v/>
      </c>
      <c r="J62" s="99" t="str">
        <f t="shared" si="47"/>
        <v/>
      </c>
      <c r="K62" s="99" t="str">
        <f t="shared" si="47"/>
        <v/>
      </c>
      <c r="L62" s="99" t="str">
        <f t="shared" si="47"/>
        <v/>
      </c>
      <c r="M62" s="99" t="str">
        <f t="shared" si="47"/>
        <v/>
      </c>
      <c r="N62" s="99" t="str">
        <f t="shared" si="47"/>
        <v/>
      </c>
      <c r="O62" s="99" t="str">
        <f t="shared" si="47"/>
        <v/>
      </c>
      <c r="P62" s="99" t="str">
        <f t="shared" si="47"/>
        <v/>
      </c>
      <c r="Q62" s="99" t="str">
        <f t="shared" si="47"/>
        <v/>
      </c>
      <c r="R62" s="99" t="str">
        <f t="shared" si="47"/>
        <v/>
      </c>
      <c r="S62" s="99" t="str">
        <f t="shared" si="47"/>
        <v/>
      </c>
      <c r="T62" s="99" t="str">
        <f t="shared" si="47"/>
        <v/>
      </c>
      <c r="U62" s="99" t="str">
        <f t="shared" si="47"/>
        <v/>
      </c>
      <c r="V62" s="99" t="str">
        <f t="shared" si="47"/>
        <v/>
      </c>
      <c r="W62" s="99" t="str">
        <f t="shared" si="47"/>
        <v/>
      </c>
      <c r="X62" s="99" t="str">
        <f t="shared" si="47"/>
        <v/>
      </c>
      <c r="Y62" s="99" t="str">
        <f t="shared" si="47"/>
        <v/>
      </c>
      <c r="Z62" s="99" t="str">
        <f t="shared" si="47"/>
        <v/>
      </c>
      <c r="AA62" s="99" t="str">
        <f t="shared" si="47"/>
        <v/>
      </c>
      <c r="AB62" s="99" t="str">
        <f t="shared" si="47"/>
        <v/>
      </c>
      <c r="AC62" s="99" t="str">
        <f t="shared" si="47"/>
        <v/>
      </c>
      <c r="AD62" s="99" t="str">
        <f t="shared" si="47"/>
        <v/>
      </c>
      <c r="AE62" s="99" t="str">
        <f t="shared" si="47"/>
        <v/>
      </c>
      <c r="AF62" s="99" t="str">
        <f t="shared" si="47"/>
        <v/>
      </c>
      <c r="AG62" s="39"/>
    </row>
    <row r="63" spans="1:36" x14ac:dyDescent="0.2">
      <c r="A63" s="96" t="s">
        <v>455</v>
      </c>
      <c r="B63" s="99" t="str">
        <f t="shared" ref="B63:AF63" si="48">IF(OR(B39="",B53=""),"",HLOOKUP(B53,CTtable,B45+1,FALSE))</f>
        <v/>
      </c>
      <c r="C63" s="99" t="str">
        <f t="shared" si="48"/>
        <v/>
      </c>
      <c r="D63" s="99" t="str">
        <f t="shared" si="48"/>
        <v/>
      </c>
      <c r="E63" s="99" t="str">
        <f t="shared" si="48"/>
        <v/>
      </c>
      <c r="F63" s="99" t="str">
        <f t="shared" si="48"/>
        <v/>
      </c>
      <c r="G63" s="99" t="str">
        <f t="shared" si="48"/>
        <v/>
      </c>
      <c r="H63" s="99" t="str">
        <f t="shared" si="48"/>
        <v/>
      </c>
      <c r="I63" s="99" t="str">
        <f t="shared" si="48"/>
        <v/>
      </c>
      <c r="J63" s="99" t="str">
        <f t="shared" si="48"/>
        <v/>
      </c>
      <c r="K63" s="99" t="str">
        <f t="shared" si="48"/>
        <v/>
      </c>
      <c r="L63" s="99" t="str">
        <f t="shared" si="48"/>
        <v/>
      </c>
      <c r="M63" s="99" t="str">
        <f t="shared" si="48"/>
        <v/>
      </c>
      <c r="N63" s="99" t="str">
        <f t="shared" si="48"/>
        <v/>
      </c>
      <c r="O63" s="99" t="str">
        <f t="shared" si="48"/>
        <v/>
      </c>
      <c r="P63" s="99" t="str">
        <f t="shared" si="48"/>
        <v/>
      </c>
      <c r="Q63" s="99" t="str">
        <f t="shared" si="48"/>
        <v/>
      </c>
      <c r="R63" s="99" t="str">
        <f t="shared" si="48"/>
        <v/>
      </c>
      <c r="S63" s="99" t="str">
        <f t="shared" si="48"/>
        <v/>
      </c>
      <c r="T63" s="99" t="str">
        <f t="shared" si="48"/>
        <v/>
      </c>
      <c r="U63" s="99" t="str">
        <f t="shared" si="48"/>
        <v/>
      </c>
      <c r="V63" s="99" t="str">
        <f t="shared" si="48"/>
        <v/>
      </c>
      <c r="W63" s="99" t="str">
        <f t="shared" si="48"/>
        <v/>
      </c>
      <c r="X63" s="99" t="str">
        <f t="shared" si="48"/>
        <v/>
      </c>
      <c r="Y63" s="99" t="str">
        <f t="shared" si="48"/>
        <v/>
      </c>
      <c r="Z63" s="99" t="str">
        <f t="shared" si="48"/>
        <v/>
      </c>
      <c r="AA63" s="99" t="str">
        <f t="shared" si="48"/>
        <v/>
      </c>
      <c r="AB63" s="99" t="str">
        <f t="shared" si="48"/>
        <v/>
      </c>
      <c r="AC63" s="99" t="str">
        <f t="shared" si="48"/>
        <v/>
      </c>
      <c r="AD63" s="99" t="str">
        <f t="shared" si="48"/>
        <v/>
      </c>
      <c r="AE63" s="99" t="str">
        <f t="shared" si="48"/>
        <v/>
      </c>
      <c r="AF63" s="99" t="str">
        <f t="shared" si="48"/>
        <v/>
      </c>
      <c r="AG63" s="39"/>
    </row>
    <row r="64" spans="1:36" x14ac:dyDescent="0.2">
      <c r="A64" s="96" t="s">
        <v>456</v>
      </c>
      <c r="B64" s="99" t="str">
        <f t="shared" ref="B64:AF64" si="49">IF(OR(B39="",B54=""),"",HLOOKUP(B54,CTtable,B46+1,FALSE))</f>
        <v/>
      </c>
      <c r="C64" s="99" t="str">
        <f t="shared" si="49"/>
        <v/>
      </c>
      <c r="D64" s="99" t="str">
        <f t="shared" si="49"/>
        <v/>
      </c>
      <c r="E64" s="99" t="str">
        <f t="shared" si="49"/>
        <v/>
      </c>
      <c r="F64" s="99" t="str">
        <f t="shared" si="49"/>
        <v/>
      </c>
      <c r="G64" s="99" t="str">
        <f t="shared" si="49"/>
        <v/>
      </c>
      <c r="H64" s="99" t="str">
        <f t="shared" si="49"/>
        <v/>
      </c>
      <c r="I64" s="99" t="str">
        <f t="shared" si="49"/>
        <v/>
      </c>
      <c r="J64" s="99" t="str">
        <f t="shared" si="49"/>
        <v/>
      </c>
      <c r="K64" s="99" t="str">
        <f t="shared" si="49"/>
        <v/>
      </c>
      <c r="L64" s="99" t="str">
        <f t="shared" si="49"/>
        <v/>
      </c>
      <c r="M64" s="99" t="str">
        <f t="shared" si="49"/>
        <v/>
      </c>
      <c r="N64" s="99" t="str">
        <f t="shared" si="49"/>
        <v/>
      </c>
      <c r="O64" s="99" t="str">
        <f t="shared" si="49"/>
        <v/>
      </c>
      <c r="P64" s="99" t="str">
        <f t="shared" si="49"/>
        <v/>
      </c>
      <c r="Q64" s="99" t="str">
        <f t="shared" si="49"/>
        <v/>
      </c>
      <c r="R64" s="99" t="str">
        <f t="shared" si="49"/>
        <v/>
      </c>
      <c r="S64" s="99" t="str">
        <f t="shared" si="49"/>
        <v/>
      </c>
      <c r="T64" s="99" t="str">
        <f t="shared" si="49"/>
        <v/>
      </c>
      <c r="U64" s="99" t="str">
        <f t="shared" si="49"/>
        <v/>
      </c>
      <c r="V64" s="99" t="str">
        <f t="shared" si="49"/>
        <v/>
      </c>
      <c r="W64" s="99" t="str">
        <f t="shared" si="49"/>
        <v/>
      </c>
      <c r="X64" s="99" t="str">
        <f t="shared" si="49"/>
        <v/>
      </c>
      <c r="Y64" s="99" t="str">
        <f t="shared" si="49"/>
        <v/>
      </c>
      <c r="Z64" s="99" t="str">
        <f t="shared" si="49"/>
        <v/>
      </c>
      <c r="AA64" s="99" t="str">
        <f t="shared" si="49"/>
        <v/>
      </c>
      <c r="AB64" s="99" t="str">
        <f t="shared" si="49"/>
        <v/>
      </c>
      <c r="AC64" s="99" t="str">
        <f t="shared" si="49"/>
        <v/>
      </c>
      <c r="AD64" s="99" t="str">
        <f t="shared" si="49"/>
        <v/>
      </c>
      <c r="AE64" s="99" t="str">
        <f t="shared" si="49"/>
        <v/>
      </c>
      <c r="AF64" s="99" t="str">
        <f t="shared" si="49"/>
        <v/>
      </c>
      <c r="AG64" s="39"/>
    </row>
    <row r="65" spans="1:33" x14ac:dyDescent="0.2">
      <c r="A65" s="96" t="s">
        <v>457</v>
      </c>
      <c r="B65" s="99" t="str">
        <f t="shared" ref="B65:AF65" si="50">IF(OR(B39="",B55=""),"",HLOOKUP(B55,CTtable,B46+1,FALSE))</f>
        <v/>
      </c>
      <c r="C65" s="99" t="str">
        <f t="shared" si="50"/>
        <v/>
      </c>
      <c r="D65" s="99" t="str">
        <f t="shared" si="50"/>
        <v/>
      </c>
      <c r="E65" s="99" t="str">
        <f t="shared" si="50"/>
        <v/>
      </c>
      <c r="F65" s="99" t="str">
        <f t="shared" si="50"/>
        <v/>
      </c>
      <c r="G65" s="99" t="str">
        <f t="shared" si="50"/>
        <v/>
      </c>
      <c r="H65" s="99" t="str">
        <f t="shared" si="50"/>
        <v/>
      </c>
      <c r="I65" s="99" t="str">
        <f t="shared" si="50"/>
        <v/>
      </c>
      <c r="J65" s="99" t="str">
        <f t="shared" si="50"/>
        <v/>
      </c>
      <c r="K65" s="99" t="str">
        <f t="shared" si="50"/>
        <v/>
      </c>
      <c r="L65" s="99" t="str">
        <f t="shared" si="50"/>
        <v/>
      </c>
      <c r="M65" s="99" t="str">
        <f t="shared" si="50"/>
        <v/>
      </c>
      <c r="N65" s="99" t="str">
        <f t="shared" si="50"/>
        <v/>
      </c>
      <c r="O65" s="99" t="str">
        <f t="shared" si="50"/>
        <v/>
      </c>
      <c r="P65" s="99" t="str">
        <f t="shared" si="50"/>
        <v/>
      </c>
      <c r="Q65" s="99" t="str">
        <f t="shared" si="50"/>
        <v/>
      </c>
      <c r="R65" s="99" t="str">
        <f t="shared" si="50"/>
        <v/>
      </c>
      <c r="S65" s="99" t="str">
        <f t="shared" si="50"/>
        <v/>
      </c>
      <c r="T65" s="99" t="str">
        <f t="shared" si="50"/>
        <v/>
      </c>
      <c r="U65" s="99" t="str">
        <f t="shared" si="50"/>
        <v/>
      </c>
      <c r="V65" s="99" t="str">
        <f t="shared" si="50"/>
        <v/>
      </c>
      <c r="W65" s="99" t="str">
        <f t="shared" si="50"/>
        <v/>
      </c>
      <c r="X65" s="99" t="str">
        <f t="shared" si="50"/>
        <v/>
      </c>
      <c r="Y65" s="99" t="str">
        <f t="shared" si="50"/>
        <v/>
      </c>
      <c r="Z65" s="99" t="str">
        <f t="shared" si="50"/>
        <v/>
      </c>
      <c r="AA65" s="99" t="str">
        <f t="shared" si="50"/>
        <v/>
      </c>
      <c r="AB65" s="99" t="str">
        <f t="shared" si="50"/>
        <v/>
      </c>
      <c r="AC65" s="99" t="str">
        <f t="shared" si="50"/>
        <v/>
      </c>
      <c r="AD65" s="99" t="str">
        <f t="shared" si="50"/>
        <v/>
      </c>
      <c r="AE65" s="99" t="str">
        <f t="shared" si="50"/>
        <v/>
      </c>
      <c r="AF65" s="99" t="str">
        <f t="shared" si="50"/>
        <v/>
      </c>
      <c r="AG65" s="39"/>
    </row>
    <row r="66" spans="1:33" x14ac:dyDescent="0.2">
      <c r="A66" s="96" t="s">
        <v>458</v>
      </c>
      <c r="B66" s="99" t="str">
        <f t="shared" ref="B66:AF66" si="51">IF(OR(B39="",B54=""),"",HLOOKUP(B54,CTtable,B45+1,FALSE))</f>
        <v/>
      </c>
      <c r="C66" s="99" t="str">
        <f t="shared" si="51"/>
        <v/>
      </c>
      <c r="D66" s="99" t="str">
        <f t="shared" si="51"/>
        <v/>
      </c>
      <c r="E66" s="99" t="str">
        <f t="shared" si="51"/>
        <v/>
      </c>
      <c r="F66" s="99" t="str">
        <f t="shared" si="51"/>
        <v/>
      </c>
      <c r="G66" s="99" t="str">
        <f t="shared" si="51"/>
        <v/>
      </c>
      <c r="H66" s="99" t="str">
        <f t="shared" si="51"/>
        <v/>
      </c>
      <c r="I66" s="99" t="str">
        <f t="shared" si="51"/>
        <v/>
      </c>
      <c r="J66" s="99" t="str">
        <f t="shared" si="51"/>
        <v/>
      </c>
      <c r="K66" s="99" t="str">
        <f t="shared" si="51"/>
        <v/>
      </c>
      <c r="L66" s="99" t="str">
        <f t="shared" si="51"/>
        <v/>
      </c>
      <c r="M66" s="99" t="str">
        <f t="shared" si="51"/>
        <v/>
      </c>
      <c r="N66" s="99" t="str">
        <f t="shared" si="51"/>
        <v/>
      </c>
      <c r="O66" s="99" t="str">
        <f t="shared" si="51"/>
        <v/>
      </c>
      <c r="P66" s="99" t="str">
        <f t="shared" si="51"/>
        <v/>
      </c>
      <c r="Q66" s="99" t="str">
        <f t="shared" si="51"/>
        <v/>
      </c>
      <c r="R66" s="99" t="str">
        <f t="shared" si="51"/>
        <v/>
      </c>
      <c r="S66" s="99" t="str">
        <f t="shared" si="51"/>
        <v/>
      </c>
      <c r="T66" s="99" t="str">
        <f t="shared" si="51"/>
        <v/>
      </c>
      <c r="U66" s="99" t="str">
        <f t="shared" si="51"/>
        <v/>
      </c>
      <c r="V66" s="99" t="str">
        <f t="shared" si="51"/>
        <v/>
      </c>
      <c r="W66" s="99" t="str">
        <f t="shared" si="51"/>
        <v/>
      </c>
      <c r="X66" s="99" t="str">
        <f t="shared" si="51"/>
        <v/>
      </c>
      <c r="Y66" s="99" t="str">
        <f t="shared" si="51"/>
        <v/>
      </c>
      <c r="Z66" s="99" t="str">
        <f t="shared" si="51"/>
        <v/>
      </c>
      <c r="AA66" s="99" t="str">
        <f t="shared" si="51"/>
        <v/>
      </c>
      <c r="AB66" s="99" t="str">
        <f t="shared" si="51"/>
        <v/>
      </c>
      <c r="AC66" s="99" t="str">
        <f t="shared" si="51"/>
        <v/>
      </c>
      <c r="AD66" s="99" t="str">
        <f t="shared" si="51"/>
        <v/>
      </c>
      <c r="AE66" s="99" t="str">
        <f t="shared" si="51"/>
        <v/>
      </c>
      <c r="AF66" s="99" t="str">
        <f t="shared" si="51"/>
        <v/>
      </c>
      <c r="AG66" s="39"/>
    </row>
    <row r="67" spans="1:33" x14ac:dyDescent="0.2">
      <c r="A67" s="96" t="s">
        <v>459</v>
      </c>
      <c r="B67" s="99" t="str">
        <f t="shared" ref="B67:AF67" si="52">IF(OR(B39="",B55=""),"",HLOOKUP(B55,CTtable,B45+1,FALSE))</f>
        <v/>
      </c>
      <c r="C67" s="99" t="str">
        <f t="shared" si="52"/>
        <v/>
      </c>
      <c r="D67" s="99" t="str">
        <f t="shared" si="52"/>
        <v/>
      </c>
      <c r="E67" s="99" t="str">
        <f t="shared" si="52"/>
        <v/>
      </c>
      <c r="F67" s="99" t="str">
        <f t="shared" si="52"/>
        <v/>
      </c>
      <c r="G67" s="99" t="str">
        <f t="shared" si="52"/>
        <v/>
      </c>
      <c r="H67" s="99" t="str">
        <f t="shared" si="52"/>
        <v/>
      </c>
      <c r="I67" s="99" t="str">
        <f t="shared" si="52"/>
        <v/>
      </c>
      <c r="J67" s="99" t="str">
        <f t="shared" si="52"/>
        <v/>
      </c>
      <c r="K67" s="99" t="str">
        <f t="shared" si="52"/>
        <v/>
      </c>
      <c r="L67" s="99" t="str">
        <f t="shared" si="52"/>
        <v/>
      </c>
      <c r="M67" s="99" t="str">
        <f t="shared" si="52"/>
        <v/>
      </c>
      <c r="N67" s="99" t="str">
        <f t="shared" si="52"/>
        <v/>
      </c>
      <c r="O67" s="99" t="str">
        <f t="shared" si="52"/>
        <v/>
      </c>
      <c r="P67" s="99" t="str">
        <f t="shared" si="52"/>
        <v/>
      </c>
      <c r="Q67" s="99" t="str">
        <f t="shared" si="52"/>
        <v/>
      </c>
      <c r="R67" s="99" t="str">
        <f t="shared" si="52"/>
        <v/>
      </c>
      <c r="S67" s="99" t="str">
        <f t="shared" si="52"/>
        <v/>
      </c>
      <c r="T67" s="99" t="str">
        <f t="shared" si="52"/>
        <v/>
      </c>
      <c r="U67" s="99" t="str">
        <f t="shared" si="52"/>
        <v/>
      </c>
      <c r="V67" s="99" t="str">
        <f t="shared" si="52"/>
        <v/>
      </c>
      <c r="W67" s="99" t="str">
        <f t="shared" si="52"/>
        <v/>
      </c>
      <c r="X67" s="99" t="str">
        <f t="shared" si="52"/>
        <v/>
      </c>
      <c r="Y67" s="99" t="str">
        <f t="shared" si="52"/>
        <v/>
      </c>
      <c r="Z67" s="99" t="str">
        <f t="shared" si="52"/>
        <v/>
      </c>
      <c r="AA67" s="99" t="str">
        <f t="shared" si="52"/>
        <v/>
      </c>
      <c r="AB67" s="99" t="str">
        <f t="shared" si="52"/>
        <v/>
      </c>
      <c r="AC67" s="99" t="str">
        <f t="shared" si="52"/>
        <v/>
      </c>
      <c r="AD67" s="99" t="str">
        <f t="shared" si="52"/>
        <v/>
      </c>
      <c r="AE67" s="99" t="str">
        <f t="shared" si="52"/>
        <v/>
      </c>
      <c r="AF67" s="99" t="str">
        <f t="shared" si="52"/>
        <v/>
      </c>
      <c r="AG67" s="39"/>
    </row>
    <row r="68" spans="1:33" x14ac:dyDescent="0.2">
      <c r="A68" s="96" t="s">
        <v>460</v>
      </c>
      <c r="B68" s="99" t="str">
        <f t="shared" ref="B68:AF68" si="53">IF(OR(B39="",B56=""),"",HLOOKUP(B56,CTtable,B46+1,FALSE))</f>
        <v/>
      </c>
      <c r="C68" s="99" t="str">
        <f t="shared" si="53"/>
        <v/>
      </c>
      <c r="D68" s="99" t="str">
        <f t="shared" si="53"/>
        <v/>
      </c>
      <c r="E68" s="99" t="str">
        <f t="shared" si="53"/>
        <v/>
      </c>
      <c r="F68" s="99" t="str">
        <f t="shared" si="53"/>
        <v/>
      </c>
      <c r="G68" s="99" t="str">
        <f t="shared" si="53"/>
        <v/>
      </c>
      <c r="H68" s="99" t="str">
        <f t="shared" si="53"/>
        <v/>
      </c>
      <c r="I68" s="99" t="str">
        <f t="shared" si="53"/>
        <v/>
      </c>
      <c r="J68" s="99" t="str">
        <f t="shared" si="53"/>
        <v/>
      </c>
      <c r="K68" s="99" t="str">
        <f t="shared" si="53"/>
        <v/>
      </c>
      <c r="L68" s="99" t="str">
        <f t="shared" si="53"/>
        <v/>
      </c>
      <c r="M68" s="99" t="str">
        <f t="shared" si="53"/>
        <v/>
      </c>
      <c r="N68" s="99" t="str">
        <f t="shared" si="53"/>
        <v/>
      </c>
      <c r="O68" s="99" t="str">
        <f t="shared" si="53"/>
        <v/>
      </c>
      <c r="P68" s="99" t="str">
        <f t="shared" si="53"/>
        <v/>
      </c>
      <c r="Q68" s="99" t="str">
        <f t="shared" si="53"/>
        <v/>
      </c>
      <c r="R68" s="99" t="str">
        <f t="shared" si="53"/>
        <v/>
      </c>
      <c r="S68" s="99" t="str">
        <f t="shared" si="53"/>
        <v/>
      </c>
      <c r="T68" s="99" t="str">
        <f t="shared" si="53"/>
        <v/>
      </c>
      <c r="U68" s="99" t="str">
        <f t="shared" si="53"/>
        <v/>
      </c>
      <c r="V68" s="99" t="str">
        <f t="shared" si="53"/>
        <v/>
      </c>
      <c r="W68" s="99" t="str">
        <f t="shared" si="53"/>
        <v/>
      </c>
      <c r="X68" s="99" t="str">
        <f t="shared" si="53"/>
        <v/>
      </c>
      <c r="Y68" s="99" t="str">
        <f t="shared" si="53"/>
        <v/>
      </c>
      <c r="Z68" s="99" t="str">
        <f t="shared" si="53"/>
        <v/>
      </c>
      <c r="AA68" s="99" t="str">
        <f t="shared" si="53"/>
        <v/>
      </c>
      <c r="AB68" s="99" t="str">
        <f t="shared" si="53"/>
        <v/>
      </c>
      <c r="AC68" s="99" t="str">
        <f t="shared" si="53"/>
        <v/>
      </c>
      <c r="AD68" s="99" t="str">
        <f t="shared" si="53"/>
        <v/>
      </c>
      <c r="AE68" s="99" t="str">
        <f t="shared" si="53"/>
        <v/>
      </c>
      <c r="AF68" s="99" t="str">
        <f t="shared" si="53"/>
        <v/>
      </c>
      <c r="AG68" s="39"/>
    </row>
    <row r="69" spans="1:33" x14ac:dyDescent="0.2">
      <c r="A69" s="96" t="s">
        <v>461</v>
      </c>
      <c r="B69" s="99" t="str">
        <f t="shared" ref="B69:AF69" si="54">IF(OR(B39="",B57=""),"",HLOOKUP(B57,CTtable,B46+1,FALSE))</f>
        <v/>
      </c>
      <c r="C69" s="99" t="str">
        <f t="shared" si="54"/>
        <v/>
      </c>
      <c r="D69" s="99" t="str">
        <f t="shared" si="54"/>
        <v/>
      </c>
      <c r="E69" s="99" t="str">
        <f t="shared" si="54"/>
        <v/>
      </c>
      <c r="F69" s="99" t="str">
        <f t="shared" si="54"/>
        <v/>
      </c>
      <c r="G69" s="99" t="str">
        <f t="shared" si="54"/>
        <v/>
      </c>
      <c r="H69" s="99" t="str">
        <f t="shared" si="54"/>
        <v/>
      </c>
      <c r="I69" s="99" t="str">
        <f t="shared" si="54"/>
        <v/>
      </c>
      <c r="J69" s="99" t="str">
        <f t="shared" si="54"/>
        <v/>
      </c>
      <c r="K69" s="99" t="str">
        <f t="shared" si="54"/>
        <v/>
      </c>
      <c r="L69" s="99" t="str">
        <f t="shared" si="54"/>
        <v/>
      </c>
      <c r="M69" s="99" t="str">
        <f t="shared" si="54"/>
        <v/>
      </c>
      <c r="N69" s="99" t="str">
        <f t="shared" si="54"/>
        <v/>
      </c>
      <c r="O69" s="99" t="str">
        <f t="shared" si="54"/>
        <v/>
      </c>
      <c r="P69" s="99" t="str">
        <f t="shared" si="54"/>
        <v/>
      </c>
      <c r="Q69" s="99" t="str">
        <f t="shared" si="54"/>
        <v/>
      </c>
      <c r="R69" s="99" t="str">
        <f t="shared" si="54"/>
        <v/>
      </c>
      <c r="S69" s="99" t="str">
        <f t="shared" si="54"/>
        <v/>
      </c>
      <c r="T69" s="99" t="str">
        <f t="shared" si="54"/>
        <v/>
      </c>
      <c r="U69" s="99" t="str">
        <f t="shared" si="54"/>
        <v/>
      </c>
      <c r="V69" s="99" t="str">
        <f t="shared" si="54"/>
        <v/>
      </c>
      <c r="W69" s="99" t="str">
        <f t="shared" si="54"/>
        <v/>
      </c>
      <c r="X69" s="99" t="str">
        <f t="shared" si="54"/>
        <v/>
      </c>
      <c r="Y69" s="99" t="str">
        <f t="shared" si="54"/>
        <v/>
      </c>
      <c r="Z69" s="99" t="str">
        <f t="shared" si="54"/>
        <v/>
      </c>
      <c r="AA69" s="99" t="str">
        <f t="shared" si="54"/>
        <v/>
      </c>
      <c r="AB69" s="99" t="str">
        <f t="shared" si="54"/>
        <v/>
      </c>
      <c r="AC69" s="99" t="str">
        <f t="shared" si="54"/>
        <v/>
      </c>
      <c r="AD69" s="99" t="str">
        <f t="shared" si="54"/>
        <v/>
      </c>
      <c r="AE69" s="99" t="str">
        <f t="shared" si="54"/>
        <v/>
      </c>
      <c r="AF69" s="99" t="str">
        <f t="shared" si="54"/>
        <v/>
      </c>
      <c r="AG69" s="39"/>
    </row>
    <row r="70" spans="1:33" x14ac:dyDescent="0.2">
      <c r="A70" s="96" t="s">
        <v>462</v>
      </c>
      <c r="B70" s="99" t="str">
        <f t="shared" ref="B70:AF70" si="55">IF(OR(B39="",B56=""),"",HLOOKUP(B56,CTtable,B45+1,FALSE))</f>
        <v/>
      </c>
      <c r="C70" s="99" t="str">
        <f t="shared" si="55"/>
        <v/>
      </c>
      <c r="D70" s="99" t="str">
        <f t="shared" si="55"/>
        <v/>
      </c>
      <c r="E70" s="99" t="str">
        <f t="shared" si="55"/>
        <v/>
      </c>
      <c r="F70" s="99" t="str">
        <f t="shared" si="55"/>
        <v/>
      </c>
      <c r="G70" s="99" t="str">
        <f t="shared" si="55"/>
        <v/>
      </c>
      <c r="H70" s="99" t="str">
        <f t="shared" si="55"/>
        <v/>
      </c>
      <c r="I70" s="99" t="str">
        <f t="shared" si="55"/>
        <v/>
      </c>
      <c r="J70" s="99" t="str">
        <f t="shared" si="55"/>
        <v/>
      </c>
      <c r="K70" s="99" t="str">
        <f t="shared" si="55"/>
        <v/>
      </c>
      <c r="L70" s="99" t="str">
        <f t="shared" si="55"/>
        <v/>
      </c>
      <c r="M70" s="99" t="str">
        <f t="shared" si="55"/>
        <v/>
      </c>
      <c r="N70" s="99" t="str">
        <f t="shared" si="55"/>
        <v/>
      </c>
      <c r="O70" s="99" t="str">
        <f t="shared" si="55"/>
        <v/>
      </c>
      <c r="P70" s="99" t="str">
        <f t="shared" si="55"/>
        <v/>
      </c>
      <c r="Q70" s="99" t="str">
        <f t="shared" si="55"/>
        <v/>
      </c>
      <c r="R70" s="99" t="str">
        <f t="shared" si="55"/>
        <v/>
      </c>
      <c r="S70" s="99" t="str">
        <f t="shared" si="55"/>
        <v/>
      </c>
      <c r="T70" s="99" t="str">
        <f t="shared" si="55"/>
        <v/>
      </c>
      <c r="U70" s="99" t="str">
        <f t="shared" si="55"/>
        <v/>
      </c>
      <c r="V70" s="99" t="str">
        <f t="shared" si="55"/>
        <v/>
      </c>
      <c r="W70" s="99" t="str">
        <f t="shared" si="55"/>
        <v/>
      </c>
      <c r="X70" s="99" t="str">
        <f t="shared" si="55"/>
        <v/>
      </c>
      <c r="Y70" s="99" t="str">
        <f t="shared" si="55"/>
        <v/>
      </c>
      <c r="Z70" s="99" t="str">
        <f t="shared" si="55"/>
        <v/>
      </c>
      <c r="AA70" s="99" t="str">
        <f t="shared" si="55"/>
        <v/>
      </c>
      <c r="AB70" s="99" t="str">
        <f t="shared" si="55"/>
        <v/>
      </c>
      <c r="AC70" s="99" t="str">
        <f t="shared" si="55"/>
        <v/>
      </c>
      <c r="AD70" s="99" t="str">
        <f t="shared" si="55"/>
        <v/>
      </c>
      <c r="AE70" s="99" t="str">
        <f t="shared" si="55"/>
        <v/>
      </c>
      <c r="AF70" s="99" t="str">
        <f t="shared" si="55"/>
        <v/>
      </c>
      <c r="AG70" s="39"/>
    </row>
    <row r="71" spans="1:33" x14ac:dyDescent="0.2">
      <c r="A71" s="96" t="s">
        <v>463</v>
      </c>
      <c r="B71" s="99" t="str">
        <f t="shared" ref="B71:AF71" si="56">IF(OR(B39="",B57=""),"",HLOOKUP(B57,CTtable,B45+1,FALSE))</f>
        <v/>
      </c>
      <c r="C71" s="99" t="str">
        <f t="shared" si="56"/>
        <v/>
      </c>
      <c r="D71" s="99" t="str">
        <f t="shared" si="56"/>
        <v/>
      </c>
      <c r="E71" s="99" t="str">
        <f t="shared" si="56"/>
        <v/>
      </c>
      <c r="F71" s="99" t="str">
        <f t="shared" si="56"/>
        <v/>
      </c>
      <c r="G71" s="99" t="str">
        <f t="shared" si="56"/>
        <v/>
      </c>
      <c r="H71" s="99" t="str">
        <f t="shared" si="56"/>
        <v/>
      </c>
      <c r="I71" s="99" t="str">
        <f t="shared" si="56"/>
        <v/>
      </c>
      <c r="J71" s="99" t="str">
        <f t="shared" si="56"/>
        <v/>
      </c>
      <c r="K71" s="99" t="str">
        <f t="shared" si="56"/>
        <v/>
      </c>
      <c r="L71" s="99" t="str">
        <f t="shared" si="56"/>
        <v/>
      </c>
      <c r="M71" s="99" t="str">
        <f t="shared" si="56"/>
        <v/>
      </c>
      <c r="N71" s="99" t="str">
        <f t="shared" si="56"/>
        <v/>
      </c>
      <c r="O71" s="99" t="str">
        <f t="shared" si="56"/>
        <v/>
      </c>
      <c r="P71" s="99" t="str">
        <f t="shared" si="56"/>
        <v/>
      </c>
      <c r="Q71" s="99" t="str">
        <f t="shared" si="56"/>
        <v/>
      </c>
      <c r="R71" s="99" t="str">
        <f t="shared" si="56"/>
        <v/>
      </c>
      <c r="S71" s="99" t="str">
        <f t="shared" si="56"/>
        <v/>
      </c>
      <c r="T71" s="99" t="str">
        <f t="shared" si="56"/>
        <v/>
      </c>
      <c r="U71" s="99" t="str">
        <f t="shared" si="56"/>
        <v/>
      </c>
      <c r="V71" s="99" t="str">
        <f t="shared" si="56"/>
        <v/>
      </c>
      <c r="W71" s="99" t="str">
        <f t="shared" si="56"/>
        <v/>
      </c>
      <c r="X71" s="99" t="str">
        <f t="shared" si="56"/>
        <v/>
      </c>
      <c r="Y71" s="99" t="str">
        <f t="shared" si="56"/>
        <v/>
      </c>
      <c r="Z71" s="99" t="str">
        <f t="shared" si="56"/>
        <v/>
      </c>
      <c r="AA71" s="99" t="str">
        <f t="shared" si="56"/>
        <v/>
      </c>
      <c r="AB71" s="99" t="str">
        <f t="shared" si="56"/>
        <v/>
      </c>
      <c r="AC71" s="99" t="str">
        <f t="shared" si="56"/>
        <v/>
      </c>
      <c r="AD71" s="99" t="str">
        <f t="shared" si="56"/>
        <v/>
      </c>
      <c r="AE71" s="99" t="str">
        <f t="shared" si="56"/>
        <v/>
      </c>
      <c r="AF71" s="99" t="str">
        <f t="shared" si="56"/>
        <v/>
      </c>
      <c r="AG71" s="39"/>
    </row>
    <row r="72" spans="1:33" x14ac:dyDescent="0.2">
      <c r="A72" s="96" t="s">
        <v>464</v>
      </c>
      <c r="B72" s="99" t="str">
        <f t="shared" ref="B72:AF72" si="57">IF(OR(B39="",B58=""),"",HLOOKUP(B58,CTtable,B46+1,FALSE))</f>
        <v/>
      </c>
      <c r="C72" s="99" t="str">
        <f t="shared" si="57"/>
        <v/>
      </c>
      <c r="D72" s="99" t="str">
        <f t="shared" si="57"/>
        <v/>
      </c>
      <c r="E72" s="99" t="str">
        <f t="shared" si="57"/>
        <v/>
      </c>
      <c r="F72" s="99" t="str">
        <f t="shared" si="57"/>
        <v/>
      </c>
      <c r="G72" s="99" t="str">
        <f t="shared" si="57"/>
        <v/>
      </c>
      <c r="H72" s="99" t="str">
        <f t="shared" si="57"/>
        <v/>
      </c>
      <c r="I72" s="99" t="str">
        <f t="shared" si="57"/>
        <v/>
      </c>
      <c r="J72" s="99" t="str">
        <f t="shared" si="57"/>
        <v/>
      </c>
      <c r="K72" s="99" t="str">
        <f t="shared" si="57"/>
        <v/>
      </c>
      <c r="L72" s="99" t="str">
        <f t="shared" si="57"/>
        <v/>
      </c>
      <c r="M72" s="99" t="str">
        <f t="shared" si="57"/>
        <v/>
      </c>
      <c r="N72" s="99" t="str">
        <f t="shared" si="57"/>
        <v/>
      </c>
      <c r="O72" s="99" t="str">
        <f t="shared" si="57"/>
        <v/>
      </c>
      <c r="P72" s="99" t="str">
        <f t="shared" si="57"/>
        <v/>
      </c>
      <c r="Q72" s="99" t="str">
        <f t="shared" si="57"/>
        <v/>
      </c>
      <c r="R72" s="99" t="str">
        <f t="shared" si="57"/>
        <v/>
      </c>
      <c r="S72" s="99" t="str">
        <f t="shared" si="57"/>
        <v/>
      </c>
      <c r="T72" s="99" t="str">
        <f t="shared" si="57"/>
        <v/>
      </c>
      <c r="U72" s="99" t="str">
        <f t="shared" si="57"/>
        <v/>
      </c>
      <c r="V72" s="99" t="str">
        <f t="shared" si="57"/>
        <v/>
      </c>
      <c r="W72" s="99" t="str">
        <f t="shared" si="57"/>
        <v/>
      </c>
      <c r="X72" s="99" t="str">
        <f t="shared" si="57"/>
        <v/>
      </c>
      <c r="Y72" s="99" t="str">
        <f t="shared" si="57"/>
        <v/>
      </c>
      <c r="Z72" s="99" t="str">
        <f t="shared" si="57"/>
        <v/>
      </c>
      <c r="AA72" s="99" t="str">
        <f t="shared" si="57"/>
        <v/>
      </c>
      <c r="AB72" s="99" t="str">
        <f t="shared" si="57"/>
        <v/>
      </c>
      <c r="AC72" s="99" t="str">
        <f t="shared" si="57"/>
        <v/>
      </c>
      <c r="AD72" s="99" t="str">
        <f t="shared" si="57"/>
        <v/>
      </c>
      <c r="AE72" s="99" t="str">
        <f t="shared" si="57"/>
        <v/>
      </c>
      <c r="AF72" s="99" t="str">
        <f t="shared" si="57"/>
        <v/>
      </c>
      <c r="AG72" s="39"/>
    </row>
    <row r="73" spans="1:33" x14ac:dyDescent="0.2">
      <c r="A73" s="96" t="s">
        <v>465</v>
      </c>
      <c r="B73" s="99" t="str">
        <f t="shared" ref="B73:AF73" si="58">IF(OR(B39="",B59=""),"",HLOOKUP(B59,CTtable,B46+1,FALSE))</f>
        <v/>
      </c>
      <c r="C73" s="99" t="str">
        <f t="shared" si="58"/>
        <v/>
      </c>
      <c r="D73" s="99" t="str">
        <f t="shared" si="58"/>
        <v/>
      </c>
      <c r="E73" s="99" t="str">
        <f t="shared" si="58"/>
        <v/>
      </c>
      <c r="F73" s="99" t="str">
        <f t="shared" si="58"/>
        <v/>
      </c>
      <c r="G73" s="99" t="str">
        <f t="shared" si="58"/>
        <v/>
      </c>
      <c r="H73" s="99" t="str">
        <f t="shared" si="58"/>
        <v/>
      </c>
      <c r="I73" s="99" t="str">
        <f t="shared" si="58"/>
        <v/>
      </c>
      <c r="J73" s="99" t="str">
        <f t="shared" si="58"/>
        <v/>
      </c>
      <c r="K73" s="99" t="str">
        <f t="shared" si="58"/>
        <v/>
      </c>
      <c r="L73" s="99" t="str">
        <f t="shared" si="58"/>
        <v/>
      </c>
      <c r="M73" s="99" t="str">
        <f t="shared" si="58"/>
        <v/>
      </c>
      <c r="N73" s="99" t="str">
        <f t="shared" si="58"/>
        <v/>
      </c>
      <c r="O73" s="99" t="str">
        <f t="shared" si="58"/>
        <v/>
      </c>
      <c r="P73" s="99" t="str">
        <f t="shared" si="58"/>
        <v/>
      </c>
      <c r="Q73" s="99" t="str">
        <f t="shared" si="58"/>
        <v/>
      </c>
      <c r="R73" s="99" t="str">
        <f t="shared" si="58"/>
        <v/>
      </c>
      <c r="S73" s="99" t="str">
        <f t="shared" si="58"/>
        <v/>
      </c>
      <c r="T73" s="99" t="str">
        <f t="shared" si="58"/>
        <v/>
      </c>
      <c r="U73" s="99" t="str">
        <f t="shared" si="58"/>
        <v/>
      </c>
      <c r="V73" s="99" t="str">
        <f t="shared" si="58"/>
        <v/>
      </c>
      <c r="W73" s="99" t="str">
        <f t="shared" si="58"/>
        <v/>
      </c>
      <c r="X73" s="99" t="str">
        <f t="shared" si="58"/>
        <v/>
      </c>
      <c r="Y73" s="99" t="str">
        <f t="shared" si="58"/>
        <v/>
      </c>
      <c r="Z73" s="99" t="str">
        <f t="shared" si="58"/>
        <v/>
      </c>
      <c r="AA73" s="99" t="str">
        <f t="shared" si="58"/>
        <v/>
      </c>
      <c r="AB73" s="99" t="str">
        <f t="shared" si="58"/>
        <v/>
      </c>
      <c r="AC73" s="99" t="str">
        <f t="shared" si="58"/>
        <v/>
      </c>
      <c r="AD73" s="99" t="str">
        <f t="shared" si="58"/>
        <v/>
      </c>
      <c r="AE73" s="99" t="str">
        <f t="shared" si="58"/>
        <v/>
      </c>
      <c r="AF73" s="99" t="str">
        <f t="shared" si="58"/>
        <v/>
      </c>
      <c r="AG73" s="39"/>
    </row>
    <row r="74" spans="1:33" x14ac:dyDescent="0.2">
      <c r="A74" s="96" t="s">
        <v>466</v>
      </c>
      <c r="B74" s="99" t="str">
        <f t="shared" ref="B74:AF74" si="59">IF(OR(B39="",B58=""),"",HLOOKUP(B58,CTtable,B45+1,FALSE))</f>
        <v/>
      </c>
      <c r="C74" s="99" t="str">
        <f t="shared" si="59"/>
        <v/>
      </c>
      <c r="D74" s="99" t="str">
        <f t="shared" si="59"/>
        <v/>
      </c>
      <c r="E74" s="99" t="str">
        <f t="shared" si="59"/>
        <v/>
      </c>
      <c r="F74" s="99" t="str">
        <f t="shared" si="59"/>
        <v/>
      </c>
      <c r="G74" s="99" t="str">
        <f t="shared" si="59"/>
        <v/>
      </c>
      <c r="H74" s="99" t="str">
        <f t="shared" si="59"/>
        <v/>
      </c>
      <c r="I74" s="99" t="str">
        <f t="shared" si="59"/>
        <v/>
      </c>
      <c r="J74" s="99" t="str">
        <f t="shared" si="59"/>
        <v/>
      </c>
      <c r="K74" s="99" t="str">
        <f t="shared" si="59"/>
        <v/>
      </c>
      <c r="L74" s="99" t="str">
        <f t="shared" si="59"/>
        <v/>
      </c>
      <c r="M74" s="99" t="str">
        <f t="shared" si="59"/>
        <v/>
      </c>
      <c r="N74" s="99" t="str">
        <f t="shared" si="59"/>
        <v/>
      </c>
      <c r="O74" s="99" t="str">
        <f t="shared" si="59"/>
        <v/>
      </c>
      <c r="P74" s="99" t="str">
        <f t="shared" si="59"/>
        <v/>
      </c>
      <c r="Q74" s="99" t="str">
        <f t="shared" si="59"/>
        <v/>
      </c>
      <c r="R74" s="99" t="str">
        <f t="shared" si="59"/>
        <v/>
      </c>
      <c r="S74" s="99" t="str">
        <f t="shared" si="59"/>
        <v/>
      </c>
      <c r="T74" s="99" t="str">
        <f t="shared" si="59"/>
        <v/>
      </c>
      <c r="U74" s="99" t="str">
        <f t="shared" si="59"/>
        <v/>
      </c>
      <c r="V74" s="99" t="str">
        <f t="shared" si="59"/>
        <v/>
      </c>
      <c r="W74" s="99" t="str">
        <f t="shared" si="59"/>
        <v/>
      </c>
      <c r="X74" s="99" t="str">
        <f t="shared" si="59"/>
        <v/>
      </c>
      <c r="Y74" s="99" t="str">
        <f t="shared" si="59"/>
        <v/>
      </c>
      <c r="Z74" s="99" t="str">
        <f t="shared" si="59"/>
        <v/>
      </c>
      <c r="AA74" s="99" t="str">
        <f t="shared" si="59"/>
        <v/>
      </c>
      <c r="AB74" s="99" t="str">
        <f t="shared" si="59"/>
        <v/>
      </c>
      <c r="AC74" s="99" t="str">
        <f t="shared" si="59"/>
        <v/>
      </c>
      <c r="AD74" s="99" t="str">
        <f t="shared" si="59"/>
        <v/>
      </c>
      <c r="AE74" s="99" t="str">
        <f t="shared" si="59"/>
        <v/>
      </c>
      <c r="AF74" s="99" t="str">
        <f t="shared" si="59"/>
        <v/>
      </c>
      <c r="AG74" s="39"/>
    </row>
    <row r="75" spans="1:33" x14ac:dyDescent="0.2">
      <c r="A75" s="96" t="s">
        <v>467</v>
      </c>
      <c r="B75" s="99" t="str">
        <f t="shared" ref="B75:AF75" si="60">IF(OR(B39="",B59=""),"",HLOOKUP(B59,CTtable,B45+1,FALSE))</f>
        <v/>
      </c>
      <c r="C75" s="99" t="str">
        <f t="shared" si="60"/>
        <v/>
      </c>
      <c r="D75" s="99" t="str">
        <f t="shared" si="60"/>
        <v/>
      </c>
      <c r="E75" s="99" t="str">
        <f t="shared" si="60"/>
        <v/>
      </c>
      <c r="F75" s="99" t="str">
        <f t="shared" si="60"/>
        <v/>
      </c>
      <c r="G75" s="99" t="str">
        <f t="shared" si="60"/>
        <v/>
      </c>
      <c r="H75" s="99" t="str">
        <f t="shared" si="60"/>
        <v/>
      </c>
      <c r="I75" s="99" t="str">
        <f t="shared" si="60"/>
        <v/>
      </c>
      <c r="J75" s="99" t="str">
        <f t="shared" si="60"/>
        <v/>
      </c>
      <c r="K75" s="99" t="str">
        <f t="shared" si="60"/>
        <v/>
      </c>
      <c r="L75" s="99" t="str">
        <f t="shared" si="60"/>
        <v/>
      </c>
      <c r="M75" s="99" t="str">
        <f t="shared" si="60"/>
        <v/>
      </c>
      <c r="N75" s="99" t="str">
        <f t="shared" si="60"/>
        <v/>
      </c>
      <c r="O75" s="99" t="str">
        <f t="shared" si="60"/>
        <v/>
      </c>
      <c r="P75" s="99" t="str">
        <f t="shared" si="60"/>
        <v/>
      </c>
      <c r="Q75" s="99" t="str">
        <f t="shared" si="60"/>
        <v/>
      </c>
      <c r="R75" s="99" t="str">
        <f t="shared" si="60"/>
        <v/>
      </c>
      <c r="S75" s="99" t="str">
        <f t="shared" si="60"/>
        <v/>
      </c>
      <c r="T75" s="99" t="str">
        <f t="shared" si="60"/>
        <v/>
      </c>
      <c r="U75" s="99" t="str">
        <f t="shared" si="60"/>
        <v/>
      </c>
      <c r="V75" s="99" t="str">
        <f t="shared" si="60"/>
        <v/>
      </c>
      <c r="W75" s="99" t="str">
        <f t="shared" si="60"/>
        <v/>
      </c>
      <c r="X75" s="99" t="str">
        <f t="shared" si="60"/>
        <v/>
      </c>
      <c r="Y75" s="99" t="str">
        <f t="shared" si="60"/>
        <v/>
      </c>
      <c r="Z75" s="99" t="str">
        <f t="shared" si="60"/>
        <v/>
      </c>
      <c r="AA75" s="99" t="str">
        <f t="shared" si="60"/>
        <v/>
      </c>
      <c r="AB75" s="99" t="str">
        <f t="shared" si="60"/>
        <v/>
      </c>
      <c r="AC75" s="99" t="str">
        <f t="shared" si="60"/>
        <v/>
      </c>
      <c r="AD75" s="99" t="str">
        <f t="shared" si="60"/>
        <v/>
      </c>
      <c r="AE75" s="99" t="str">
        <f t="shared" si="60"/>
        <v/>
      </c>
      <c r="AF75" s="99" t="str">
        <f t="shared" si="60"/>
        <v/>
      </c>
      <c r="AG75" s="39"/>
    </row>
    <row r="76" spans="1:33" x14ac:dyDescent="0.2">
      <c r="A76" s="96" t="s">
        <v>468</v>
      </c>
      <c r="B76" s="109" t="str">
        <f>IF(OR(B60="",B64=""),"",B64-((B64-B60)*B44))</f>
        <v/>
      </c>
      <c r="C76" s="109" t="str">
        <f>IF(OR(C60="",C64=""),"",C64-((C64-C60)*C44))</f>
        <v/>
      </c>
      <c r="D76" s="109" t="str">
        <f t="shared" ref="D76:AF76" si="61">IF(OR(D60="",D64=""),"",D64-((D64-D60)*D44))</f>
        <v/>
      </c>
      <c r="E76" s="109" t="str">
        <f t="shared" si="61"/>
        <v/>
      </c>
      <c r="F76" s="109" t="str">
        <f t="shared" si="61"/>
        <v/>
      </c>
      <c r="G76" s="109" t="str">
        <f t="shared" si="61"/>
        <v/>
      </c>
      <c r="H76" s="109" t="str">
        <f t="shared" si="61"/>
        <v/>
      </c>
      <c r="I76" s="109" t="str">
        <f t="shared" si="61"/>
        <v/>
      </c>
      <c r="J76" s="109" t="str">
        <f t="shared" si="61"/>
        <v/>
      </c>
      <c r="K76" s="109" t="str">
        <f t="shared" si="61"/>
        <v/>
      </c>
      <c r="L76" s="109" t="str">
        <f t="shared" si="61"/>
        <v/>
      </c>
      <c r="M76" s="109" t="str">
        <f t="shared" si="61"/>
        <v/>
      </c>
      <c r="N76" s="109" t="str">
        <f t="shared" si="61"/>
        <v/>
      </c>
      <c r="O76" s="109" t="str">
        <f t="shared" si="61"/>
        <v/>
      </c>
      <c r="P76" s="109" t="str">
        <f t="shared" si="61"/>
        <v/>
      </c>
      <c r="Q76" s="109" t="str">
        <f t="shared" si="61"/>
        <v/>
      </c>
      <c r="R76" s="109" t="str">
        <f t="shared" si="61"/>
        <v/>
      </c>
      <c r="S76" s="109" t="str">
        <f t="shared" si="61"/>
        <v/>
      </c>
      <c r="T76" s="109" t="str">
        <f t="shared" si="61"/>
        <v/>
      </c>
      <c r="U76" s="109" t="str">
        <f t="shared" si="61"/>
        <v/>
      </c>
      <c r="V76" s="109" t="str">
        <f t="shared" si="61"/>
        <v/>
      </c>
      <c r="W76" s="109" t="str">
        <f t="shared" si="61"/>
        <v/>
      </c>
      <c r="X76" s="109" t="str">
        <f t="shared" si="61"/>
        <v/>
      </c>
      <c r="Y76" s="109" t="str">
        <f t="shared" si="61"/>
        <v/>
      </c>
      <c r="Z76" s="109" t="str">
        <f t="shared" si="61"/>
        <v/>
      </c>
      <c r="AA76" s="109" t="str">
        <f t="shared" si="61"/>
        <v/>
      </c>
      <c r="AB76" s="109" t="str">
        <f t="shared" si="61"/>
        <v/>
      </c>
      <c r="AC76" s="109" t="str">
        <f t="shared" si="61"/>
        <v/>
      </c>
      <c r="AD76" s="109" t="str">
        <f t="shared" si="61"/>
        <v/>
      </c>
      <c r="AE76" s="109" t="str">
        <f t="shared" si="61"/>
        <v/>
      </c>
      <c r="AF76" s="109" t="str">
        <f t="shared" si="61"/>
        <v/>
      </c>
      <c r="AG76" s="39"/>
    </row>
    <row r="77" spans="1:33" x14ac:dyDescent="0.2">
      <c r="A77" s="96" t="s">
        <v>469</v>
      </c>
      <c r="B77" s="109" t="str">
        <f>IF(OR(B61="",B65=""),"",B65-((B65-B61)*B44))</f>
        <v/>
      </c>
      <c r="C77" s="109" t="str">
        <f>IF(OR(C61="",C65=""),"",C65-((C65-C61)*C44))</f>
        <v/>
      </c>
      <c r="D77" s="109" t="str">
        <f t="shared" ref="D77:AF77" si="62">IF(OR(D61="",D65=""),"",D65-((D65-D61)*D44))</f>
        <v/>
      </c>
      <c r="E77" s="109" t="str">
        <f t="shared" si="62"/>
        <v/>
      </c>
      <c r="F77" s="109" t="str">
        <f t="shared" si="62"/>
        <v/>
      </c>
      <c r="G77" s="109" t="str">
        <f t="shared" si="62"/>
        <v/>
      </c>
      <c r="H77" s="109" t="str">
        <f t="shared" si="62"/>
        <v/>
      </c>
      <c r="I77" s="109" t="str">
        <f t="shared" si="62"/>
        <v/>
      </c>
      <c r="J77" s="109" t="str">
        <f t="shared" si="62"/>
        <v/>
      </c>
      <c r="K77" s="109" t="str">
        <f t="shared" si="62"/>
        <v/>
      </c>
      <c r="L77" s="109" t="str">
        <f t="shared" si="62"/>
        <v/>
      </c>
      <c r="M77" s="109" t="str">
        <f t="shared" si="62"/>
        <v/>
      </c>
      <c r="N77" s="109" t="str">
        <f t="shared" si="62"/>
        <v/>
      </c>
      <c r="O77" s="109" t="str">
        <f t="shared" si="62"/>
        <v/>
      </c>
      <c r="P77" s="109" t="str">
        <f t="shared" si="62"/>
        <v/>
      </c>
      <c r="Q77" s="109" t="str">
        <f t="shared" si="62"/>
        <v/>
      </c>
      <c r="R77" s="109" t="str">
        <f t="shared" si="62"/>
        <v/>
      </c>
      <c r="S77" s="109" t="str">
        <f t="shared" si="62"/>
        <v/>
      </c>
      <c r="T77" s="109" t="str">
        <f t="shared" si="62"/>
        <v/>
      </c>
      <c r="U77" s="109" t="str">
        <f t="shared" si="62"/>
        <v/>
      </c>
      <c r="V77" s="109" t="str">
        <f t="shared" si="62"/>
        <v/>
      </c>
      <c r="W77" s="109" t="str">
        <f t="shared" si="62"/>
        <v/>
      </c>
      <c r="X77" s="109" t="str">
        <f t="shared" si="62"/>
        <v/>
      </c>
      <c r="Y77" s="109" t="str">
        <f t="shared" si="62"/>
        <v/>
      </c>
      <c r="Z77" s="109" t="str">
        <f t="shared" si="62"/>
        <v/>
      </c>
      <c r="AA77" s="109" t="str">
        <f t="shared" si="62"/>
        <v/>
      </c>
      <c r="AB77" s="109" t="str">
        <f t="shared" si="62"/>
        <v/>
      </c>
      <c r="AC77" s="109" t="str">
        <f t="shared" si="62"/>
        <v/>
      </c>
      <c r="AD77" s="109" t="str">
        <f t="shared" si="62"/>
        <v/>
      </c>
      <c r="AE77" s="109" t="str">
        <f t="shared" si="62"/>
        <v/>
      </c>
      <c r="AF77" s="109" t="str">
        <f t="shared" si="62"/>
        <v/>
      </c>
      <c r="AG77" s="39"/>
    </row>
    <row r="78" spans="1:33" x14ac:dyDescent="0.2">
      <c r="A78" s="96" t="s">
        <v>470</v>
      </c>
      <c r="B78" s="109" t="str">
        <f>IF(OR(B62="",B66=""),"",B66-((B66-B62)*B44))</f>
        <v/>
      </c>
      <c r="C78" s="109" t="str">
        <f>IF(OR(C62="",C66=""),"",C66-((C66-C62)*C44))</f>
        <v/>
      </c>
      <c r="D78" s="109" t="str">
        <f t="shared" ref="D78:AF78" si="63">IF(OR(D62="",D66=""),"",D66-((D66-D62)*D44))</f>
        <v/>
      </c>
      <c r="E78" s="109" t="str">
        <f t="shared" si="63"/>
        <v/>
      </c>
      <c r="F78" s="109" t="str">
        <f t="shared" si="63"/>
        <v/>
      </c>
      <c r="G78" s="109" t="str">
        <f t="shared" si="63"/>
        <v/>
      </c>
      <c r="H78" s="109" t="str">
        <f t="shared" si="63"/>
        <v/>
      </c>
      <c r="I78" s="109" t="str">
        <f t="shared" si="63"/>
        <v/>
      </c>
      <c r="J78" s="109" t="str">
        <f t="shared" si="63"/>
        <v/>
      </c>
      <c r="K78" s="109" t="str">
        <f t="shared" si="63"/>
        <v/>
      </c>
      <c r="L78" s="109" t="str">
        <f t="shared" si="63"/>
        <v/>
      </c>
      <c r="M78" s="109" t="str">
        <f t="shared" si="63"/>
        <v/>
      </c>
      <c r="N78" s="109" t="str">
        <f t="shared" si="63"/>
        <v/>
      </c>
      <c r="O78" s="109" t="str">
        <f t="shared" si="63"/>
        <v/>
      </c>
      <c r="P78" s="109" t="str">
        <f t="shared" si="63"/>
        <v/>
      </c>
      <c r="Q78" s="109" t="str">
        <f t="shared" si="63"/>
        <v/>
      </c>
      <c r="R78" s="109" t="str">
        <f t="shared" si="63"/>
        <v/>
      </c>
      <c r="S78" s="109" t="str">
        <f t="shared" si="63"/>
        <v/>
      </c>
      <c r="T78" s="109" t="str">
        <f t="shared" si="63"/>
        <v/>
      </c>
      <c r="U78" s="109" t="str">
        <f t="shared" si="63"/>
        <v/>
      </c>
      <c r="V78" s="109" t="str">
        <f t="shared" si="63"/>
        <v/>
      </c>
      <c r="W78" s="109" t="str">
        <f t="shared" si="63"/>
        <v/>
      </c>
      <c r="X78" s="109" t="str">
        <f t="shared" si="63"/>
        <v/>
      </c>
      <c r="Y78" s="109" t="str">
        <f t="shared" si="63"/>
        <v/>
      </c>
      <c r="Z78" s="109" t="str">
        <f t="shared" si="63"/>
        <v/>
      </c>
      <c r="AA78" s="109" t="str">
        <f t="shared" si="63"/>
        <v/>
      </c>
      <c r="AB78" s="109" t="str">
        <f t="shared" si="63"/>
        <v/>
      </c>
      <c r="AC78" s="109" t="str">
        <f t="shared" si="63"/>
        <v/>
      </c>
      <c r="AD78" s="109" t="str">
        <f t="shared" si="63"/>
        <v/>
      </c>
      <c r="AE78" s="109" t="str">
        <f t="shared" si="63"/>
        <v/>
      </c>
      <c r="AF78" s="109" t="str">
        <f t="shared" si="63"/>
        <v/>
      </c>
      <c r="AG78" s="39"/>
    </row>
    <row r="79" spans="1:33" x14ac:dyDescent="0.2">
      <c r="A79" s="96" t="s">
        <v>471</v>
      </c>
      <c r="B79" s="109" t="str">
        <f>IF(OR(B63="",B67=""),"",B67-((B67-B63)*B44))</f>
        <v/>
      </c>
      <c r="C79" s="109" t="str">
        <f>IF(OR(C63="",C67=""),"",C67-((C67-C63)*C44))</f>
        <v/>
      </c>
      <c r="D79" s="109" t="str">
        <f t="shared" ref="D79:AF79" si="64">IF(OR(D63="",D67=""),"",D67-((D67-D63)*D44))</f>
        <v/>
      </c>
      <c r="E79" s="109" t="str">
        <f t="shared" si="64"/>
        <v/>
      </c>
      <c r="F79" s="109" t="str">
        <f t="shared" si="64"/>
        <v/>
      </c>
      <c r="G79" s="109" t="str">
        <f t="shared" si="64"/>
        <v/>
      </c>
      <c r="H79" s="109" t="str">
        <f t="shared" si="64"/>
        <v/>
      </c>
      <c r="I79" s="109" t="str">
        <f t="shared" si="64"/>
        <v/>
      </c>
      <c r="J79" s="109" t="str">
        <f t="shared" si="64"/>
        <v/>
      </c>
      <c r="K79" s="109" t="str">
        <f t="shared" si="64"/>
        <v/>
      </c>
      <c r="L79" s="109" t="str">
        <f t="shared" si="64"/>
        <v/>
      </c>
      <c r="M79" s="109" t="str">
        <f t="shared" si="64"/>
        <v/>
      </c>
      <c r="N79" s="109" t="str">
        <f t="shared" si="64"/>
        <v/>
      </c>
      <c r="O79" s="109" t="str">
        <f t="shared" si="64"/>
        <v/>
      </c>
      <c r="P79" s="109" t="str">
        <f t="shared" si="64"/>
        <v/>
      </c>
      <c r="Q79" s="109" t="str">
        <f t="shared" si="64"/>
        <v/>
      </c>
      <c r="R79" s="109" t="str">
        <f t="shared" si="64"/>
        <v/>
      </c>
      <c r="S79" s="109" t="str">
        <f t="shared" si="64"/>
        <v/>
      </c>
      <c r="T79" s="109" t="str">
        <f t="shared" si="64"/>
        <v/>
      </c>
      <c r="U79" s="109" t="str">
        <f t="shared" si="64"/>
        <v/>
      </c>
      <c r="V79" s="109" t="str">
        <f t="shared" si="64"/>
        <v/>
      </c>
      <c r="W79" s="109" t="str">
        <f t="shared" si="64"/>
        <v/>
      </c>
      <c r="X79" s="109" t="str">
        <f t="shared" si="64"/>
        <v/>
      </c>
      <c r="Y79" s="109" t="str">
        <f t="shared" si="64"/>
        <v/>
      </c>
      <c r="Z79" s="109" t="str">
        <f t="shared" si="64"/>
        <v/>
      </c>
      <c r="AA79" s="109" t="str">
        <f t="shared" si="64"/>
        <v/>
      </c>
      <c r="AB79" s="109" t="str">
        <f t="shared" si="64"/>
        <v/>
      </c>
      <c r="AC79" s="109" t="str">
        <f t="shared" si="64"/>
        <v/>
      </c>
      <c r="AD79" s="109" t="str">
        <f t="shared" si="64"/>
        <v/>
      </c>
      <c r="AE79" s="109" t="str">
        <f t="shared" si="64"/>
        <v/>
      </c>
      <c r="AF79" s="109" t="str">
        <f t="shared" si="64"/>
        <v/>
      </c>
      <c r="AG79" s="39"/>
    </row>
    <row r="80" spans="1:33" x14ac:dyDescent="0.2">
      <c r="A80" s="96" t="s">
        <v>472</v>
      </c>
      <c r="B80" s="109" t="str">
        <f>IF(OR(B68="",B72=""),"",B72-((B72-B68)*B44))</f>
        <v/>
      </c>
      <c r="C80" s="109" t="str">
        <f>IF(OR(C68="",C72=""),"",C72-((C72-C68)*C44))</f>
        <v/>
      </c>
      <c r="D80" s="109" t="str">
        <f t="shared" ref="D80:AF80" si="65">IF(OR(D68="",D72=""),"",D72-((D72-D68)*D44))</f>
        <v/>
      </c>
      <c r="E80" s="109" t="str">
        <f t="shared" si="65"/>
        <v/>
      </c>
      <c r="F80" s="109" t="str">
        <f t="shared" si="65"/>
        <v/>
      </c>
      <c r="G80" s="109" t="str">
        <f t="shared" si="65"/>
        <v/>
      </c>
      <c r="H80" s="109" t="str">
        <f t="shared" si="65"/>
        <v/>
      </c>
      <c r="I80" s="109" t="str">
        <f t="shared" si="65"/>
        <v/>
      </c>
      <c r="J80" s="109" t="str">
        <f t="shared" si="65"/>
        <v/>
      </c>
      <c r="K80" s="109" t="str">
        <f t="shared" si="65"/>
        <v/>
      </c>
      <c r="L80" s="109" t="str">
        <f t="shared" si="65"/>
        <v/>
      </c>
      <c r="M80" s="109" t="str">
        <f t="shared" si="65"/>
        <v/>
      </c>
      <c r="N80" s="109" t="str">
        <f t="shared" si="65"/>
        <v/>
      </c>
      <c r="O80" s="109" t="str">
        <f t="shared" si="65"/>
        <v/>
      </c>
      <c r="P80" s="109" t="str">
        <f t="shared" si="65"/>
        <v/>
      </c>
      <c r="Q80" s="109" t="str">
        <f t="shared" si="65"/>
        <v/>
      </c>
      <c r="R80" s="109" t="str">
        <f t="shared" si="65"/>
        <v/>
      </c>
      <c r="S80" s="109" t="str">
        <f t="shared" si="65"/>
        <v/>
      </c>
      <c r="T80" s="109" t="str">
        <f t="shared" si="65"/>
        <v/>
      </c>
      <c r="U80" s="109" t="str">
        <f t="shared" si="65"/>
        <v/>
      </c>
      <c r="V80" s="109" t="str">
        <f t="shared" si="65"/>
        <v/>
      </c>
      <c r="W80" s="109" t="str">
        <f t="shared" si="65"/>
        <v/>
      </c>
      <c r="X80" s="109" t="str">
        <f t="shared" si="65"/>
        <v/>
      </c>
      <c r="Y80" s="109" t="str">
        <f t="shared" si="65"/>
        <v/>
      </c>
      <c r="Z80" s="109" t="str">
        <f t="shared" si="65"/>
        <v/>
      </c>
      <c r="AA80" s="109" t="str">
        <f t="shared" si="65"/>
        <v/>
      </c>
      <c r="AB80" s="109" t="str">
        <f t="shared" si="65"/>
        <v/>
      </c>
      <c r="AC80" s="109" t="str">
        <f t="shared" si="65"/>
        <v/>
      </c>
      <c r="AD80" s="109" t="str">
        <f t="shared" si="65"/>
        <v/>
      </c>
      <c r="AE80" s="109" t="str">
        <f t="shared" si="65"/>
        <v/>
      </c>
      <c r="AF80" s="109" t="str">
        <f t="shared" si="65"/>
        <v/>
      </c>
      <c r="AG80" s="39"/>
    </row>
    <row r="81" spans="1:33" x14ac:dyDescent="0.2">
      <c r="A81" s="96" t="s">
        <v>473</v>
      </c>
      <c r="B81" s="109" t="str">
        <f>IF(OR(B69="",B73=""),"",B73-((B73-B69)*B44))</f>
        <v/>
      </c>
      <c r="C81" s="109" t="str">
        <f>IF(OR(C69="",C73=""),"",C73-((C73-C69)*C44))</f>
        <v/>
      </c>
      <c r="D81" s="109" t="str">
        <f t="shared" ref="D81:AF81" si="66">IF(OR(D69="",D73=""),"",D73-((D73-D69)*D44))</f>
        <v/>
      </c>
      <c r="E81" s="109" t="str">
        <f t="shared" si="66"/>
        <v/>
      </c>
      <c r="F81" s="109" t="str">
        <f t="shared" si="66"/>
        <v/>
      </c>
      <c r="G81" s="109" t="str">
        <f t="shared" si="66"/>
        <v/>
      </c>
      <c r="H81" s="109" t="str">
        <f t="shared" si="66"/>
        <v/>
      </c>
      <c r="I81" s="109" t="str">
        <f t="shared" si="66"/>
        <v/>
      </c>
      <c r="J81" s="109" t="str">
        <f t="shared" si="66"/>
        <v/>
      </c>
      <c r="K81" s="109" t="str">
        <f t="shared" si="66"/>
        <v/>
      </c>
      <c r="L81" s="109" t="str">
        <f t="shared" si="66"/>
        <v/>
      </c>
      <c r="M81" s="109" t="str">
        <f t="shared" si="66"/>
        <v/>
      </c>
      <c r="N81" s="109" t="str">
        <f t="shared" si="66"/>
        <v/>
      </c>
      <c r="O81" s="109" t="str">
        <f t="shared" si="66"/>
        <v/>
      </c>
      <c r="P81" s="109" t="str">
        <f t="shared" si="66"/>
        <v/>
      </c>
      <c r="Q81" s="109" t="str">
        <f t="shared" si="66"/>
        <v/>
      </c>
      <c r="R81" s="109" t="str">
        <f t="shared" si="66"/>
        <v/>
      </c>
      <c r="S81" s="109" t="str">
        <f t="shared" si="66"/>
        <v/>
      </c>
      <c r="T81" s="109" t="str">
        <f t="shared" si="66"/>
        <v/>
      </c>
      <c r="U81" s="109" t="str">
        <f t="shared" si="66"/>
        <v/>
      </c>
      <c r="V81" s="109" t="str">
        <f t="shared" si="66"/>
        <v/>
      </c>
      <c r="W81" s="109" t="str">
        <f t="shared" si="66"/>
        <v/>
      </c>
      <c r="X81" s="109" t="str">
        <f t="shared" si="66"/>
        <v/>
      </c>
      <c r="Y81" s="109" t="str">
        <f t="shared" si="66"/>
        <v/>
      </c>
      <c r="Z81" s="109" t="str">
        <f t="shared" si="66"/>
        <v/>
      </c>
      <c r="AA81" s="109" t="str">
        <f t="shared" si="66"/>
        <v/>
      </c>
      <c r="AB81" s="109" t="str">
        <f t="shared" si="66"/>
        <v/>
      </c>
      <c r="AC81" s="109" t="str">
        <f t="shared" si="66"/>
        <v/>
      </c>
      <c r="AD81" s="109" t="str">
        <f t="shared" si="66"/>
        <v/>
      </c>
      <c r="AE81" s="109" t="str">
        <f t="shared" si="66"/>
        <v/>
      </c>
      <c r="AF81" s="109" t="str">
        <f t="shared" si="66"/>
        <v/>
      </c>
      <c r="AG81" s="39"/>
    </row>
    <row r="82" spans="1:33" x14ac:dyDescent="0.2">
      <c r="A82" s="96" t="s">
        <v>474</v>
      </c>
      <c r="B82" s="109" t="str">
        <f>IF(OR(B70="",B74=""),"",B74-((B74-B70)*B44))</f>
        <v/>
      </c>
      <c r="C82" s="109" t="str">
        <f>IF(OR(C70="",C74=""),"",C74-((C74-C70)*C44))</f>
        <v/>
      </c>
      <c r="D82" s="109" t="str">
        <f t="shared" ref="D82:AF82" si="67">IF(OR(D70="",D74=""),"",D74-((D74-D70)*D44))</f>
        <v/>
      </c>
      <c r="E82" s="109" t="str">
        <f t="shared" si="67"/>
        <v/>
      </c>
      <c r="F82" s="109" t="str">
        <f t="shared" si="67"/>
        <v/>
      </c>
      <c r="G82" s="109" t="str">
        <f t="shared" si="67"/>
        <v/>
      </c>
      <c r="H82" s="109" t="str">
        <f t="shared" si="67"/>
        <v/>
      </c>
      <c r="I82" s="109" t="str">
        <f t="shared" si="67"/>
        <v/>
      </c>
      <c r="J82" s="109" t="str">
        <f t="shared" si="67"/>
        <v/>
      </c>
      <c r="K82" s="109" t="str">
        <f t="shared" si="67"/>
        <v/>
      </c>
      <c r="L82" s="109" t="str">
        <f t="shared" si="67"/>
        <v/>
      </c>
      <c r="M82" s="109" t="str">
        <f t="shared" si="67"/>
        <v/>
      </c>
      <c r="N82" s="109" t="str">
        <f t="shared" si="67"/>
        <v/>
      </c>
      <c r="O82" s="109" t="str">
        <f t="shared" si="67"/>
        <v/>
      </c>
      <c r="P82" s="109" t="str">
        <f t="shared" si="67"/>
        <v/>
      </c>
      <c r="Q82" s="109" t="str">
        <f t="shared" si="67"/>
        <v/>
      </c>
      <c r="R82" s="109" t="str">
        <f t="shared" si="67"/>
        <v/>
      </c>
      <c r="S82" s="109" t="str">
        <f t="shared" si="67"/>
        <v/>
      </c>
      <c r="T82" s="109" t="str">
        <f t="shared" si="67"/>
        <v/>
      </c>
      <c r="U82" s="109" t="str">
        <f t="shared" si="67"/>
        <v/>
      </c>
      <c r="V82" s="109" t="str">
        <f t="shared" si="67"/>
        <v/>
      </c>
      <c r="W82" s="109" t="str">
        <f t="shared" si="67"/>
        <v/>
      </c>
      <c r="X82" s="109" t="str">
        <f t="shared" si="67"/>
        <v/>
      </c>
      <c r="Y82" s="109" t="str">
        <f t="shared" si="67"/>
        <v/>
      </c>
      <c r="Z82" s="109" t="str">
        <f t="shared" si="67"/>
        <v/>
      </c>
      <c r="AA82" s="109" t="str">
        <f t="shared" si="67"/>
        <v/>
      </c>
      <c r="AB82" s="109" t="str">
        <f t="shared" si="67"/>
        <v/>
      </c>
      <c r="AC82" s="109" t="str">
        <f t="shared" si="67"/>
        <v/>
      </c>
      <c r="AD82" s="109" t="str">
        <f t="shared" si="67"/>
        <v/>
      </c>
      <c r="AE82" s="109" t="str">
        <f t="shared" si="67"/>
        <v/>
      </c>
      <c r="AF82" s="109" t="str">
        <f t="shared" si="67"/>
        <v/>
      </c>
      <c r="AG82" s="39"/>
    </row>
    <row r="83" spans="1:33" x14ac:dyDescent="0.2">
      <c r="A83" s="96" t="s">
        <v>475</v>
      </c>
      <c r="B83" s="109" t="str">
        <f>IF(OR(B71="",B75=""),"",B75-((B75-B71)*B44))</f>
        <v/>
      </c>
      <c r="C83" s="109" t="str">
        <f>IF(OR(C71="",C75=""),"",C75-((C75-C71)*C44))</f>
        <v/>
      </c>
      <c r="D83" s="109" t="str">
        <f t="shared" ref="D83:AF83" si="68">IF(OR(D71="",D75=""),"",D75-((D75-D71)*D44))</f>
        <v/>
      </c>
      <c r="E83" s="109" t="str">
        <f t="shared" si="68"/>
        <v/>
      </c>
      <c r="F83" s="109" t="str">
        <f t="shared" si="68"/>
        <v/>
      </c>
      <c r="G83" s="109" t="str">
        <f t="shared" si="68"/>
        <v/>
      </c>
      <c r="H83" s="109" t="str">
        <f t="shared" si="68"/>
        <v/>
      </c>
      <c r="I83" s="109" t="str">
        <f t="shared" si="68"/>
        <v/>
      </c>
      <c r="J83" s="109" t="str">
        <f t="shared" si="68"/>
        <v/>
      </c>
      <c r="K83" s="109" t="str">
        <f t="shared" si="68"/>
        <v/>
      </c>
      <c r="L83" s="109" t="str">
        <f t="shared" si="68"/>
        <v/>
      </c>
      <c r="M83" s="109" t="str">
        <f t="shared" si="68"/>
        <v/>
      </c>
      <c r="N83" s="109" t="str">
        <f t="shared" si="68"/>
        <v/>
      </c>
      <c r="O83" s="109" t="str">
        <f t="shared" si="68"/>
        <v/>
      </c>
      <c r="P83" s="109" t="str">
        <f t="shared" si="68"/>
        <v/>
      </c>
      <c r="Q83" s="109" t="str">
        <f t="shared" si="68"/>
        <v/>
      </c>
      <c r="R83" s="109" t="str">
        <f t="shared" si="68"/>
        <v/>
      </c>
      <c r="S83" s="109" t="str">
        <f t="shared" si="68"/>
        <v/>
      </c>
      <c r="T83" s="109" t="str">
        <f t="shared" si="68"/>
        <v/>
      </c>
      <c r="U83" s="109" t="str">
        <f t="shared" si="68"/>
        <v/>
      </c>
      <c r="V83" s="109" t="str">
        <f t="shared" si="68"/>
        <v/>
      </c>
      <c r="W83" s="109" t="str">
        <f t="shared" si="68"/>
        <v/>
      </c>
      <c r="X83" s="109" t="str">
        <f t="shared" si="68"/>
        <v/>
      </c>
      <c r="Y83" s="109" t="str">
        <f t="shared" si="68"/>
        <v/>
      </c>
      <c r="Z83" s="109" t="str">
        <f t="shared" si="68"/>
        <v/>
      </c>
      <c r="AA83" s="109" t="str">
        <f t="shared" si="68"/>
        <v/>
      </c>
      <c r="AB83" s="109" t="str">
        <f t="shared" si="68"/>
        <v/>
      </c>
      <c r="AC83" s="109" t="str">
        <f t="shared" si="68"/>
        <v/>
      </c>
      <c r="AD83" s="109" t="str">
        <f t="shared" si="68"/>
        <v/>
      </c>
      <c r="AE83" s="109" t="str">
        <f t="shared" si="68"/>
        <v/>
      </c>
      <c r="AF83" s="109" t="str">
        <f t="shared" si="68"/>
        <v/>
      </c>
      <c r="AG83" s="39"/>
    </row>
    <row r="84" spans="1:33" x14ac:dyDescent="0.2">
      <c r="A84" s="96" t="s">
        <v>476</v>
      </c>
      <c r="B84" s="109" t="str">
        <f t="shared" ref="B84:AF84" si="69">IF(OR(B76="",B77=""),"",B77-((B77-B76)*LogGpercent))</f>
        <v/>
      </c>
      <c r="C84" s="109" t="str">
        <f t="shared" si="69"/>
        <v/>
      </c>
      <c r="D84" s="109" t="str">
        <f t="shared" si="69"/>
        <v/>
      </c>
      <c r="E84" s="109" t="str">
        <f t="shared" si="69"/>
        <v/>
      </c>
      <c r="F84" s="109" t="str">
        <f t="shared" si="69"/>
        <v/>
      </c>
      <c r="G84" s="109" t="str">
        <f t="shared" si="69"/>
        <v/>
      </c>
      <c r="H84" s="109" t="str">
        <f t="shared" si="69"/>
        <v/>
      </c>
      <c r="I84" s="109" t="str">
        <f t="shared" si="69"/>
        <v/>
      </c>
      <c r="J84" s="109" t="str">
        <f t="shared" si="69"/>
        <v/>
      </c>
      <c r="K84" s="109" t="str">
        <f t="shared" si="69"/>
        <v/>
      </c>
      <c r="L84" s="109" t="str">
        <f t="shared" si="69"/>
        <v/>
      </c>
      <c r="M84" s="109" t="str">
        <f t="shared" si="69"/>
        <v/>
      </c>
      <c r="N84" s="109" t="str">
        <f t="shared" si="69"/>
        <v/>
      </c>
      <c r="O84" s="109" t="str">
        <f t="shared" si="69"/>
        <v/>
      </c>
      <c r="P84" s="109" t="str">
        <f t="shared" si="69"/>
        <v/>
      </c>
      <c r="Q84" s="109" t="str">
        <f t="shared" si="69"/>
        <v/>
      </c>
      <c r="R84" s="109" t="str">
        <f t="shared" si="69"/>
        <v/>
      </c>
      <c r="S84" s="109" t="str">
        <f t="shared" si="69"/>
        <v/>
      </c>
      <c r="T84" s="109" t="str">
        <f t="shared" si="69"/>
        <v/>
      </c>
      <c r="U84" s="109" t="str">
        <f t="shared" si="69"/>
        <v/>
      </c>
      <c r="V84" s="109" t="str">
        <f t="shared" si="69"/>
        <v/>
      </c>
      <c r="W84" s="109" t="str">
        <f t="shared" si="69"/>
        <v/>
      </c>
      <c r="X84" s="109" t="str">
        <f t="shared" si="69"/>
        <v/>
      </c>
      <c r="Y84" s="109" t="str">
        <f t="shared" si="69"/>
        <v/>
      </c>
      <c r="Z84" s="109" t="str">
        <f t="shared" si="69"/>
        <v/>
      </c>
      <c r="AA84" s="109" t="str">
        <f t="shared" si="69"/>
        <v/>
      </c>
      <c r="AB84" s="109" t="str">
        <f t="shared" si="69"/>
        <v/>
      </c>
      <c r="AC84" s="109" t="str">
        <f t="shared" si="69"/>
        <v/>
      </c>
      <c r="AD84" s="109" t="str">
        <f t="shared" si="69"/>
        <v/>
      </c>
      <c r="AE84" s="109" t="str">
        <f t="shared" si="69"/>
        <v/>
      </c>
      <c r="AF84" s="109" t="str">
        <f t="shared" si="69"/>
        <v/>
      </c>
      <c r="AG84" s="39"/>
    </row>
    <row r="85" spans="1:33" x14ac:dyDescent="0.2">
      <c r="A85" s="96" t="s">
        <v>478</v>
      </c>
      <c r="B85" s="109" t="str">
        <f t="shared" ref="B85:AF85" si="70">IF(OR(B78="",B79=""),"",B79-((B79-B78)*LogGpercent))</f>
        <v/>
      </c>
      <c r="C85" s="109" t="str">
        <f t="shared" si="70"/>
        <v/>
      </c>
      <c r="D85" s="109" t="str">
        <f t="shared" si="70"/>
        <v/>
      </c>
      <c r="E85" s="109" t="str">
        <f t="shared" si="70"/>
        <v/>
      </c>
      <c r="F85" s="109" t="str">
        <f t="shared" si="70"/>
        <v/>
      </c>
      <c r="G85" s="109" t="str">
        <f t="shared" si="70"/>
        <v/>
      </c>
      <c r="H85" s="109" t="str">
        <f t="shared" si="70"/>
        <v/>
      </c>
      <c r="I85" s="109" t="str">
        <f t="shared" si="70"/>
        <v/>
      </c>
      <c r="J85" s="109" t="str">
        <f t="shared" si="70"/>
        <v/>
      </c>
      <c r="K85" s="109" t="str">
        <f t="shared" si="70"/>
        <v/>
      </c>
      <c r="L85" s="109" t="str">
        <f t="shared" si="70"/>
        <v/>
      </c>
      <c r="M85" s="109" t="str">
        <f t="shared" si="70"/>
        <v/>
      </c>
      <c r="N85" s="109" t="str">
        <f t="shared" si="70"/>
        <v/>
      </c>
      <c r="O85" s="109" t="str">
        <f t="shared" si="70"/>
        <v/>
      </c>
      <c r="P85" s="109" t="str">
        <f t="shared" si="70"/>
        <v/>
      </c>
      <c r="Q85" s="109" t="str">
        <f t="shared" si="70"/>
        <v/>
      </c>
      <c r="R85" s="109" t="str">
        <f t="shared" si="70"/>
        <v/>
      </c>
      <c r="S85" s="109" t="str">
        <f t="shared" si="70"/>
        <v/>
      </c>
      <c r="T85" s="109" t="str">
        <f t="shared" si="70"/>
        <v/>
      </c>
      <c r="U85" s="109" t="str">
        <f t="shared" si="70"/>
        <v/>
      </c>
      <c r="V85" s="109" t="str">
        <f t="shared" si="70"/>
        <v/>
      </c>
      <c r="W85" s="109" t="str">
        <f t="shared" si="70"/>
        <v/>
      </c>
      <c r="X85" s="109" t="str">
        <f t="shared" si="70"/>
        <v/>
      </c>
      <c r="Y85" s="109" t="str">
        <f t="shared" si="70"/>
        <v/>
      </c>
      <c r="Z85" s="109" t="str">
        <f t="shared" si="70"/>
        <v/>
      </c>
      <c r="AA85" s="109" t="str">
        <f t="shared" si="70"/>
        <v/>
      </c>
      <c r="AB85" s="109" t="str">
        <f t="shared" si="70"/>
        <v/>
      </c>
      <c r="AC85" s="109" t="str">
        <f t="shared" si="70"/>
        <v/>
      </c>
      <c r="AD85" s="109" t="str">
        <f t="shared" si="70"/>
        <v/>
      </c>
      <c r="AE85" s="109" t="str">
        <f t="shared" si="70"/>
        <v/>
      </c>
      <c r="AF85" s="109" t="str">
        <f t="shared" si="70"/>
        <v/>
      </c>
      <c r="AG85" s="39"/>
    </row>
    <row r="86" spans="1:33" x14ac:dyDescent="0.2">
      <c r="A86" s="96" t="s">
        <v>591</v>
      </c>
      <c r="B86" s="109" t="str">
        <f t="shared" ref="B86:AF86" si="71">IF(OR(B80="",B81=""),"",B81-((B81-B80)*LogGpercent))</f>
        <v/>
      </c>
      <c r="C86" s="109" t="str">
        <f t="shared" si="71"/>
        <v/>
      </c>
      <c r="D86" s="109" t="str">
        <f t="shared" si="71"/>
        <v/>
      </c>
      <c r="E86" s="109" t="str">
        <f t="shared" si="71"/>
        <v/>
      </c>
      <c r="F86" s="109" t="str">
        <f t="shared" si="71"/>
        <v/>
      </c>
      <c r="G86" s="109" t="str">
        <f t="shared" si="71"/>
        <v/>
      </c>
      <c r="H86" s="109" t="str">
        <f t="shared" si="71"/>
        <v/>
      </c>
      <c r="I86" s="109" t="str">
        <f t="shared" si="71"/>
        <v/>
      </c>
      <c r="J86" s="109" t="str">
        <f t="shared" si="71"/>
        <v/>
      </c>
      <c r="K86" s="109" t="str">
        <f t="shared" si="71"/>
        <v/>
      </c>
      <c r="L86" s="109" t="str">
        <f t="shared" si="71"/>
        <v/>
      </c>
      <c r="M86" s="109" t="str">
        <f t="shared" si="71"/>
        <v/>
      </c>
      <c r="N86" s="109" t="str">
        <f t="shared" si="71"/>
        <v/>
      </c>
      <c r="O86" s="109" t="str">
        <f t="shared" si="71"/>
        <v/>
      </c>
      <c r="P86" s="109" t="str">
        <f t="shared" si="71"/>
        <v/>
      </c>
      <c r="Q86" s="109" t="str">
        <f t="shared" si="71"/>
        <v/>
      </c>
      <c r="R86" s="109" t="str">
        <f t="shared" si="71"/>
        <v/>
      </c>
      <c r="S86" s="109" t="str">
        <f t="shared" si="71"/>
        <v/>
      </c>
      <c r="T86" s="109" t="str">
        <f t="shared" si="71"/>
        <v/>
      </c>
      <c r="U86" s="109" t="str">
        <f t="shared" si="71"/>
        <v/>
      </c>
      <c r="V86" s="109" t="str">
        <f t="shared" si="71"/>
        <v/>
      </c>
      <c r="W86" s="109" t="str">
        <f t="shared" si="71"/>
        <v/>
      </c>
      <c r="X86" s="109" t="str">
        <f t="shared" si="71"/>
        <v/>
      </c>
      <c r="Y86" s="109" t="str">
        <f t="shared" si="71"/>
        <v/>
      </c>
      <c r="Z86" s="109" t="str">
        <f t="shared" si="71"/>
        <v/>
      </c>
      <c r="AA86" s="109" t="str">
        <f t="shared" si="71"/>
        <v/>
      </c>
      <c r="AB86" s="109" t="str">
        <f t="shared" si="71"/>
        <v/>
      </c>
      <c r="AC86" s="109" t="str">
        <f t="shared" si="71"/>
        <v/>
      </c>
      <c r="AD86" s="109" t="str">
        <f t="shared" si="71"/>
        <v/>
      </c>
      <c r="AE86" s="109" t="str">
        <f t="shared" si="71"/>
        <v/>
      </c>
      <c r="AF86" s="109" t="str">
        <f t="shared" si="71"/>
        <v/>
      </c>
      <c r="AG86" s="39"/>
    </row>
    <row r="87" spans="1:33" x14ac:dyDescent="0.2">
      <c r="A87" s="96" t="s">
        <v>477</v>
      </c>
      <c r="B87" s="109" t="str">
        <f t="shared" ref="B87:AF87" si="72">IF(OR(B82="",B83=""),"",B83-((B83-B82)*LogGpercent))</f>
        <v/>
      </c>
      <c r="C87" s="109" t="str">
        <f t="shared" si="72"/>
        <v/>
      </c>
      <c r="D87" s="109" t="str">
        <f t="shared" si="72"/>
        <v/>
      </c>
      <c r="E87" s="109" t="str">
        <f t="shared" si="72"/>
        <v/>
      </c>
      <c r="F87" s="109" t="str">
        <f t="shared" si="72"/>
        <v/>
      </c>
      <c r="G87" s="109" t="str">
        <f t="shared" si="72"/>
        <v/>
      </c>
      <c r="H87" s="109" t="str">
        <f t="shared" si="72"/>
        <v/>
      </c>
      <c r="I87" s="109" t="str">
        <f t="shared" si="72"/>
        <v/>
      </c>
      <c r="J87" s="109" t="str">
        <f t="shared" si="72"/>
        <v/>
      </c>
      <c r="K87" s="109" t="str">
        <f t="shared" si="72"/>
        <v/>
      </c>
      <c r="L87" s="109" t="str">
        <f t="shared" si="72"/>
        <v/>
      </c>
      <c r="M87" s="109" t="str">
        <f t="shared" si="72"/>
        <v/>
      </c>
      <c r="N87" s="109" t="str">
        <f t="shared" si="72"/>
        <v/>
      </c>
      <c r="O87" s="109" t="str">
        <f t="shared" si="72"/>
        <v/>
      </c>
      <c r="P87" s="109" t="str">
        <f t="shared" si="72"/>
        <v/>
      </c>
      <c r="Q87" s="109" t="str">
        <f t="shared" si="72"/>
        <v/>
      </c>
      <c r="R87" s="109" t="str">
        <f t="shared" si="72"/>
        <v/>
      </c>
      <c r="S87" s="109" t="str">
        <f t="shared" si="72"/>
        <v/>
      </c>
      <c r="T87" s="109" t="str">
        <f t="shared" si="72"/>
        <v/>
      </c>
      <c r="U87" s="109" t="str">
        <f t="shared" si="72"/>
        <v/>
      </c>
      <c r="V87" s="109" t="str">
        <f t="shared" si="72"/>
        <v/>
      </c>
      <c r="W87" s="109" t="str">
        <f t="shared" si="72"/>
        <v/>
      </c>
      <c r="X87" s="109" t="str">
        <f t="shared" si="72"/>
        <v/>
      </c>
      <c r="Y87" s="109" t="str">
        <f t="shared" si="72"/>
        <v/>
      </c>
      <c r="Z87" s="109" t="str">
        <f t="shared" si="72"/>
        <v/>
      </c>
      <c r="AA87" s="109" t="str">
        <f t="shared" si="72"/>
        <v/>
      </c>
      <c r="AB87" s="109" t="str">
        <f t="shared" si="72"/>
        <v/>
      </c>
      <c r="AC87" s="109" t="str">
        <f t="shared" si="72"/>
        <v/>
      </c>
      <c r="AD87" s="109" t="str">
        <f t="shared" si="72"/>
        <v/>
      </c>
      <c r="AE87" s="109" t="str">
        <f t="shared" si="72"/>
        <v/>
      </c>
      <c r="AF87" s="109" t="str">
        <f t="shared" si="72"/>
        <v/>
      </c>
      <c r="AG87" s="39"/>
    </row>
    <row r="88" spans="1:33" x14ac:dyDescent="0.2">
      <c r="A88" s="96" t="s">
        <v>480</v>
      </c>
      <c r="B88" s="109" t="str">
        <f>IF(OR(B84="",B86=""),"",B86-((B86-B84)*B20))</f>
        <v/>
      </c>
      <c r="C88" s="109" t="str">
        <f>IF(OR(C84="",C86=""),"",C86-((C86-C84)*C20))</f>
        <v/>
      </c>
      <c r="D88" s="109" t="str">
        <f t="shared" ref="D88:AF88" si="73">IF(OR(D84="",D86=""),"",D86-((D86-D84)*D20))</f>
        <v/>
      </c>
      <c r="E88" s="109" t="str">
        <f t="shared" si="73"/>
        <v/>
      </c>
      <c r="F88" s="109" t="str">
        <f t="shared" si="73"/>
        <v/>
      </c>
      <c r="G88" s="109" t="str">
        <f t="shared" si="73"/>
        <v/>
      </c>
      <c r="H88" s="109" t="str">
        <f t="shared" si="73"/>
        <v/>
      </c>
      <c r="I88" s="109" t="str">
        <f t="shared" si="73"/>
        <v/>
      </c>
      <c r="J88" s="109" t="str">
        <f t="shared" si="73"/>
        <v/>
      </c>
      <c r="K88" s="109" t="str">
        <f t="shared" si="73"/>
        <v/>
      </c>
      <c r="L88" s="109" t="str">
        <f t="shared" si="73"/>
        <v/>
      </c>
      <c r="M88" s="109" t="str">
        <f t="shared" si="73"/>
        <v/>
      </c>
      <c r="N88" s="109" t="str">
        <f t="shared" si="73"/>
        <v/>
      </c>
      <c r="O88" s="109" t="str">
        <f t="shared" si="73"/>
        <v/>
      </c>
      <c r="P88" s="109" t="str">
        <f t="shared" si="73"/>
        <v/>
      </c>
      <c r="Q88" s="109" t="str">
        <f t="shared" si="73"/>
        <v/>
      </c>
      <c r="R88" s="109" t="str">
        <f t="shared" si="73"/>
        <v/>
      </c>
      <c r="S88" s="109" t="str">
        <f t="shared" si="73"/>
        <v/>
      </c>
      <c r="T88" s="109" t="str">
        <f t="shared" si="73"/>
        <v/>
      </c>
      <c r="U88" s="109" t="str">
        <f t="shared" si="73"/>
        <v/>
      </c>
      <c r="V88" s="109" t="str">
        <f t="shared" si="73"/>
        <v/>
      </c>
      <c r="W88" s="109" t="str">
        <f t="shared" si="73"/>
        <v/>
      </c>
      <c r="X88" s="109" t="str">
        <f t="shared" si="73"/>
        <v/>
      </c>
      <c r="Y88" s="109" t="str">
        <f t="shared" si="73"/>
        <v/>
      </c>
      <c r="Z88" s="109" t="str">
        <f t="shared" si="73"/>
        <v/>
      </c>
      <c r="AA88" s="109" t="str">
        <f t="shared" si="73"/>
        <v/>
      </c>
      <c r="AB88" s="109" t="str">
        <f t="shared" si="73"/>
        <v/>
      </c>
      <c r="AC88" s="109" t="str">
        <f t="shared" si="73"/>
        <v/>
      </c>
      <c r="AD88" s="109" t="str">
        <f t="shared" si="73"/>
        <v/>
      </c>
      <c r="AE88" s="109" t="str">
        <f t="shared" si="73"/>
        <v/>
      </c>
      <c r="AF88" s="109" t="str">
        <f t="shared" si="73"/>
        <v/>
      </c>
      <c r="AG88" s="39"/>
    </row>
    <row r="89" spans="1:33" x14ac:dyDescent="0.2">
      <c r="A89" s="96" t="s">
        <v>479</v>
      </c>
      <c r="B89" s="109" t="str">
        <f>IF(OR(B85="",B87=""),"",B87-((B87-B85)*B20))</f>
        <v/>
      </c>
      <c r="C89" s="109" t="str">
        <f>IF(OR(C85="",C87=""),"",C87-((C87-C85)*C20))</f>
        <v/>
      </c>
      <c r="D89" s="109" t="str">
        <f t="shared" ref="D89:AF89" si="74">IF(OR(D85="",D87=""),"",D87-((D87-D85)*D20))</f>
        <v/>
      </c>
      <c r="E89" s="109" t="str">
        <f t="shared" si="74"/>
        <v/>
      </c>
      <c r="F89" s="109" t="str">
        <f t="shared" si="74"/>
        <v/>
      </c>
      <c r="G89" s="109" t="str">
        <f t="shared" si="74"/>
        <v/>
      </c>
      <c r="H89" s="109" t="str">
        <f t="shared" si="74"/>
        <v/>
      </c>
      <c r="I89" s="109" t="str">
        <f t="shared" si="74"/>
        <v/>
      </c>
      <c r="J89" s="109" t="str">
        <f t="shared" si="74"/>
        <v/>
      </c>
      <c r="K89" s="109" t="str">
        <f t="shared" si="74"/>
        <v/>
      </c>
      <c r="L89" s="109" t="str">
        <f t="shared" si="74"/>
        <v/>
      </c>
      <c r="M89" s="109" t="str">
        <f t="shared" si="74"/>
        <v/>
      </c>
      <c r="N89" s="109" t="str">
        <f t="shared" si="74"/>
        <v/>
      </c>
      <c r="O89" s="109" t="str">
        <f t="shared" si="74"/>
        <v/>
      </c>
      <c r="P89" s="109" t="str">
        <f t="shared" si="74"/>
        <v/>
      </c>
      <c r="Q89" s="109" t="str">
        <f t="shared" si="74"/>
        <v/>
      </c>
      <c r="R89" s="109" t="str">
        <f t="shared" si="74"/>
        <v/>
      </c>
      <c r="S89" s="109" t="str">
        <f t="shared" si="74"/>
        <v/>
      </c>
      <c r="T89" s="109" t="str">
        <f t="shared" si="74"/>
        <v/>
      </c>
      <c r="U89" s="109" t="str">
        <f t="shared" si="74"/>
        <v/>
      </c>
      <c r="V89" s="109" t="str">
        <f t="shared" si="74"/>
        <v/>
      </c>
      <c r="W89" s="109" t="str">
        <f t="shared" si="74"/>
        <v/>
      </c>
      <c r="X89" s="109" t="str">
        <f t="shared" si="74"/>
        <v/>
      </c>
      <c r="Y89" s="109" t="str">
        <f t="shared" si="74"/>
        <v/>
      </c>
      <c r="Z89" s="109" t="str">
        <f t="shared" si="74"/>
        <v/>
      </c>
      <c r="AA89" s="109" t="str">
        <f t="shared" si="74"/>
        <v/>
      </c>
      <c r="AB89" s="109" t="str">
        <f t="shared" si="74"/>
        <v/>
      </c>
      <c r="AC89" s="109" t="str">
        <f t="shared" si="74"/>
        <v/>
      </c>
      <c r="AD89" s="109" t="str">
        <f t="shared" si="74"/>
        <v/>
      </c>
      <c r="AE89" s="109" t="str">
        <f t="shared" si="74"/>
        <v/>
      </c>
      <c r="AF89" s="109" t="str">
        <f t="shared" si="74"/>
        <v/>
      </c>
      <c r="AG89" s="39"/>
    </row>
    <row r="90" spans="1:33" x14ac:dyDescent="0.2">
      <c r="A90" s="96" t="s">
        <v>490</v>
      </c>
      <c r="B90" s="109" t="str">
        <f>IF(OR(B88="",B89=""),"",B89-((B89-B88)*B51))</f>
        <v/>
      </c>
      <c r="C90" s="109" t="str">
        <f>IF(OR(C88="",C89=""),"",C89-((C89-C88)*C51))</f>
        <v/>
      </c>
      <c r="D90" s="109" t="str">
        <f t="shared" ref="D90:AF90" si="75">IF(OR(D88="",D89=""),"",D89-((D89-D88)*D51))</f>
        <v/>
      </c>
      <c r="E90" s="109" t="str">
        <f t="shared" si="75"/>
        <v/>
      </c>
      <c r="F90" s="109" t="str">
        <f t="shared" si="75"/>
        <v/>
      </c>
      <c r="G90" s="109" t="str">
        <f t="shared" si="75"/>
        <v/>
      </c>
      <c r="H90" s="109" t="str">
        <f t="shared" si="75"/>
        <v/>
      </c>
      <c r="I90" s="109" t="str">
        <f t="shared" si="75"/>
        <v/>
      </c>
      <c r="J90" s="109" t="str">
        <f t="shared" si="75"/>
        <v/>
      </c>
      <c r="K90" s="109" t="str">
        <f t="shared" si="75"/>
        <v/>
      </c>
      <c r="L90" s="109" t="str">
        <f t="shared" si="75"/>
        <v/>
      </c>
      <c r="M90" s="109" t="str">
        <f t="shared" si="75"/>
        <v/>
      </c>
      <c r="N90" s="109" t="str">
        <f t="shared" si="75"/>
        <v/>
      </c>
      <c r="O90" s="109" t="str">
        <f t="shared" si="75"/>
        <v/>
      </c>
      <c r="P90" s="109" t="str">
        <f t="shared" si="75"/>
        <v/>
      </c>
      <c r="Q90" s="109" t="str">
        <f t="shared" si="75"/>
        <v/>
      </c>
      <c r="R90" s="109" t="str">
        <f t="shared" si="75"/>
        <v/>
      </c>
      <c r="S90" s="109" t="str">
        <f t="shared" si="75"/>
        <v/>
      </c>
      <c r="T90" s="109" t="str">
        <f t="shared" si="75"/>
        <v/>
      </c>
      <c r="U90" s="109" t="str">
        <f t="shared" si="75"/>
        <v/>
      </c>
      <c r="V90" s="109" t="str">
        <f t="shared" si="75"/>
        <v/>
      </c>
      <c r="W90" s="109" t="str">
        <f t="shared" si="75"/>
        <v/>
      </c>
      <c r="X90" s="109" t="str">
        <f t="shared" si="75"/>
        <v/>
      </c>
      <c r="Y90" s="109" t="str">
        <f t="shared" si="75"/>
        <v/>
      </c>
      <c r="Z90" s="109" t="str">
        <f t="shared" si="75"/>
        <v/>
      </c>
      <c r="AA90" s="109" t="str">
        <f t="shared" si="75"/>
        <v/>
      </c>
      <c r="AB90" s="109" t="str">
        <f t="shared" si="75"/>
        <v/>
      </c>
      <c r="AC90" s="109" t="str">
        <f t="shared" si="75"/>
        <v/>
      </c>
      <c r="AD90" s="109" t="str">
        <f t="shared" si="75"/>
        <v/>
      </c>
      <c r="AE90" s="109" t="str">
        <f t="shared" si="75"/>
        <v/>
      </c>
      <c r="AF90" s="109" t="str">
        <f t="shared" si="75"/>
        <v/>
      </c>
      <c r="AG90" s="39"/>
    </row>
    <row r="91" spans="1:33" x14ac:dyDescent="0.2">
      <c r="A91" s="96" t="s">
        <v>485</v>
      </c>
      <c r="B91" s="108" t="str">
        <f t="shared" ref="B91:AF91" si="76">IF(OR(B39="",B90="",S1Disinfectant&lt;&gt;"Cl2 (free)"),"",IF(OR(B39=0,B34&gt;9),0,B39/B90))</f>
        <v/>
      </c>
      <c r="C91" s="108" t="str">
        <f t="shared" si="76"/>
        <v/>
      </c>
      <c r="D91" s="108" t="str">
        <f t="shared" si="76"/>
        <v/>
      </c>
      <c r="E91" s="108" t="str">
        <f t="shared" si="76"/>
        <v/>
      </c>
      <c r="F91" s="108" t="str">
        <f t="shared" si="76"/>
        <v/>
      </c>
      <c r="G91" s="108" t="str">
        <f t="shared" si="76"/>
        <v/>
      </c>
      <c r="H91" s="108" t="str">
        <f t="shared" si="76"/>
        <v/>
      </c>
      <c r="I91" s="108" t="str">
        <f t="shared" si="76"/>
        <v/>
      </c>
      <c r="J91" s="108" t="str">
        <f t="shared" si="76"/>
        <v/>
      </c>
      <c r="K91" s="108" t="str">
        <f t="shared" si="76"/>
        <v/>
      </c>
      <c r="L91" s="108" t="str">
        <f t="shared" si="76"/>
        <v/>
      </c>
      <c r="M91" s="108" t="str">
        <f t="shared" si="76"/>
        <v/>
      </c>
      <c r="N91" s="108" t="str">
        <f t="shared" si="76"/>
        <v/>
      </c>
      <c r="O91" s="108" t="str">
        <f t="shared" si="76"/>
        <v/>
      </c>
      <c r="P91" s="108" t="str">
        <f t="shared" si="76"/>
        <v/>
      </c>
      <c r="Q91" s="108" t="str">
        <f t="shared" si="76"/>
        <v/>
      </c>
      <c r="R91" s="108" t="str">
        <f t="shared" si="76"/>
        <v/>
      </c>
      <c r="S91" s="108" t="str">
        <f t="shared" si="76"/>
        <v/>
      </c>
      <c r="T91" s="108" t="str">
        <f t="shared" si="76"/>
        <v/>
      </c>
      <c r="U91" s="108" t="str">
        <f t="shared" si="76"/>
        <v/>
      </c>
      <c r="V91" s="108" t="str">
        <f t="shared" si="76"/>
        <v/>
      </c>
      <c r="W91" s="108" t="str">
        <f t="shared" si="76"/>
        <v/>
      </c>
      <c r="X91" s="108" t="str">
        <f t="shared" si="76"/>
        <v/>
      </c>
      <c r="Y91" s="108" t="str">
        <f t="shared" si="76"/>
        <v/>
      </c>
      <c r="Z91" s="108" t="str">
        <f t="shared" si="76"/>
        <v/>
      </c>
      <c r="AA91" s="108" t="str">
        <f t="shared" si="76"/>
        <v/>
      </c>
      <c r="AB91" s="108" t="str">
        <f t="shared" si="76"/>
        <v/>
      </c>
      <c r="AC91" s="108" t="str">
        <f t="shared" si="76"/>
        <v/>
      </c>
      <c r="AD91" s="108" t="str">
        <f t="shared" si="76"/>
        <v/>
      </c>
      <c r="AE91" s="108" t="str">
        <f t="shared" si="76"/>
        <v/>
      </c>
      <c r="AF91" s="108" t="str">
        <f t="shared" si="76"/>
        <v/>
      </c>
      <c r="AG91" s="39"/>
    </row>
    <row r="92" spans="1:33" x14ac:dyDescent="0.2">
      <c r="A92" s="38"/>
      <c r="AG92" s="39"/>
    </row>
    <row r="93" spans="1:33" x14ac:dyDescent="0.2">
      <c r="A93" s="32" t="s">
        <v>486</v>
      </c>
      <c r="AG93" s="39"/>
    </row>
    <row r="94" spans="1:33" x14ac:dyDescent="0.2">
      <c r="A94" s="96" t="s">
        <v>521</v>
      </c>
      <c r="B94" s="99" t="str">
        <f>IF(B34="","",IF(B34&lt;=9,1,2))</f>
        <v/>
      </c>
      <c r="C94" s="99" t="str">
        <f>IF(C34="","",IF(C34&lt;=9,1,2))</f>
        <v/>
      </c>
      <c r="D94" s="99" t="str">
        <f t="shared" ref="D94:AF94" si="77">IF(D34="","",IF(D34&lt;=9,1,2))</f>
        <v/>
      </c>
      <c r="E94" s="99" t="str">
        <f t="shared" si="77"/>
        <v/>
      </c>
      <c r="F94" s="99" t="str">
        <f t="shared" si="77"/>
        <v/>
      </c>
      <c r="G94" s="99" t="str">
        <f t="shared" si="77"/>
        <v/>
      </c>
      <c r="H94" s="99" t="str">
        <f t="shared" si="77"/>
        <v/>
      </c>
      <c r="I94" s="99" t="str">
        <f t="shared" si="77"/>
        <v/>
      </c>
      <c r="J94" s="99" t="str">
        <f t="shared" si="77"/>
        <v/>
      </c>
      <c r="K94" s="99" t="str">
        <f t="shared" si="77"/>
        <v/>
      </c>
      <c r="L94" s="99" t="str">
        <f t="shared" si="77"/>
        <v/>
      </c>
      <c r="M94" s="99" t="str">
        <f t="shared" si="77"/>
        <v/>
      </c>
      <c r="N94" s="99" t="str">
        <f t="shared" si="77"/>
        <v/>
      </c>
      <c r="O94" s="99" t="str">
        <f t="shared" si="77"/>
        <v/>
      </c>
      <c r="P94" s="99" t="str">
        <f t="shared" si="77"/>
        <v/>
      </c>
      <c r="Q94" s="99" t="str">
        <f t="shared" si="77"/>
        <v/>
      </c>
      <c r="R94" s="99" t="str">
        <f t="shared" si="77"/>
        <v/>
      </c>
      <c r="S94" s="99" t="str">
        <f t="shared" si="77"/>
        <v/>
      </c>
      <c r="T94" s="99" t="str">
        <f t="shared" si="77"/>
        <v/>
      </c>
      <c r="U94" s="99" t="str">
        <f t="shared" si="77"/>
        <v/>
      </c>
      <c r="V94" s="99" t="str">
        <f t="shared" si="77"/>
        <v/>
      </c>
      <c r="W94" s="99" t="str">
        <f t="shared" si="77"/>
        <v/>
      </c>
      <c r="X94" s="99" t="str">
        <f t="shared" si="77"/>
        <v/>
      </c>
      <c r="Y94" s="99" t="str">
        <f t="shared" si="77"/>
        <v/>
      </c>
      <c r="Z94" s="99" t="str">
        <f t="shared" si="77"/>
        <v/>
      </c>
      <c r="AA94" s="99" t="str">
        <f t="shared" si="77"/>
        <v/>
      </c>
      <c r="AB94" s="99" t="str">
        <f t="shared" si="77"/>
        <v/>
      </c>
      <c r="AC94" s="99" t="str">
        <f t="shared" si="77"/>
        <v/>
      </c>
      <c r="AD94" s="99" t="str">
        <f t="shared" si="77"/>
        <v/>
      </c>
      <c r="AE94" s="99" t="str">
        <f t="shared" si="77"/>
        <v/>
      </c>
      <c r="AF94" s="99" t="str">
        <f t="shared" si="77"/>
        <v/>
      </c>
      <c r="AG94" s="39"/>
    </row>
    <row r="95" spans="1:33" x14ac:dyDescent="0.2">
      <c r="A95" s="96" t="s">
        <v>522</v>
      </c>
      <c r="B95" s="99" t="str">
        <f>IF(B94="","",IF(AND(B34&lt;=10,B94&gt;=2),B94-1,IF(B34&gt;10,2,1)))</f>
        <v/>
      </c>
      <c r="C95" s="99" t="str">
        <f>IF(C94="","",IF(AND(C34&lt;=10,C94&gt;=2),C94-1,IF(C34&gt;10,2,1)))</f>
        <v/>
      </c>
      <c r="D95" s="99" t="str">
        <f t="shared" ref="D95:AF95" si="78">IF(D94="","",IF(AND(D34&lt;=10,D94&gt;=2),D94-1,IF(D34&gt;10,2,1)))</f>
        <v/>
      </c>
      <c r="E95" s="99" t="str">
        <f t="shared" si="78"/>
        <v/>
      </c>
      <c r="F95" s="99" t="str">
        <f t="shared" si="78"/>
        <v/>
      </c>
      <c r="G95" s="99" t="str">
        <f t="shared" si="78"/>
        <v/>
      </c>
      <c r="H95" s="99" t="str">
        <f t="shared" si="78"/>
        <v/>
      </c>
      <c r="I95" s="99" t="str">
        <f t="shared" si="78"/>
        <v/>
      </c>
      <c r="J95" s="99" t="str">
        <f t="shared" si="78"/>
        <v/>
      </c>
      <c r="K95" s="99" t="str">
        <f t="shared" si="78"/>
        <v/>
      </c>
      <c r="L95" s="99" t="str">
        <f t="shared" si="78"/>
        <v/>
      </c>
      <c r="M95" s="99" t="str">
        <f t="shared" si="78"/>
        <v/>
      </c>
      <c r="N95" s="99" t="str">
        <f t="shared" si="78"/>
        <v/>
      </c>
      <c r="O95" s="99" t="str">
        <f t="shared" si="78"/>
        <v/>
      </c>
      <c r="P95" s="99" t="str">
        <f t="shared" si="78"/>
        <v/>
      </c>
      <c r="Q95" s="99" t="str">
        <f t="shared" si="78"/>
        <v/>
      </c>
      <c r="R95" s="99" t="str">
        <f t="shared" si="78"/>
        <v/>
      </c>
      <c r="S95" s="99" t="str">
        <f t="shared" si="78"/>
        <v/>
      </c>
      <c r="T95" s="99" t="str">
        <f t="shared" si="78"/>
        <v/>
      </c>
      <c r="U95" s="99" t="str">
        <f t="shared" si="78"/>
        <v/>
      </c>
      <c r="V95" s="99" t="str">
        <f t="shared" si="78"/>
        <v/>
      </c>
      <c r="W95" s="99" t="str">
        <f t="shared" si="78"/>
        <v/>
      </c>
      <c r="X95" s="99" t="str">
        <f t="shared" si="78"/>
        <v/>
      </c>
      <c r="Y95" s="99" t="str">
        <f t="shared" si="78"/>
        <v/>
      </c>
      <c r="Z95" s="99" t="str">
        <f t="shared" si="78"/>
        <v/>
      </c>
      <c r="AA95" s="99" t="str">
        <f t="shared" si="78"/>
        <v/>
      </c>
      <c r="AB95" s="99" t="str">
        <f t="shared" si="78"/>
        <v/>
      </c>
      <c r="AC95" s="99" t="str">
        <f t="shared" si="78"/>
        <v/>
      </c>
      <c r="AD95" s="99" t="str">
        <f t="shared" si="78"/>
        <v/>
      </c>
      <c r="AE95" s="99" t="str">
        <f t="shared" si="78"/>
        <v/>
      </c>
      <c r="AF95" s="99" t="str">
        <f t="shared" si="78"/>
        <v/>
      </c>
      <c r="AG95" s="39"/>
    </row>
    <row r="96" spans="1:33" x14ac:dyDescent="0.2">
      <c r="A96" s="96" t="s">
        <v>523</v>
      </c>
      <c r="B96" s="100">
        <f>IF(B95=2,0,IF(B94=2,(10-B34)/1,0))</f>
        <v>0</v>
      </c>
      <c r="C96" s="100">
        <f>IF(C95=2,0,IF(C94=2,(10-C34)/1,0))</f>
        <v>0</v>
      </c>
      <c r="D96" s="100">
        <f t="shared" ref="D96:AF96" si="79">IF(D95=2,0,IF(D94=2,(10-D34)/1,0))</f>
        <v>0</v>
      </c>
      <c r="E96" s="100">
        <f t="shared" si="79"/>
        <v>0</v>
      </c>
      <c r="F96" s="100">
        <f t="shared" si="79"/>
        <v>0</v>
      </c>
      <c r="G96" s="100">
        <f t="shared" si="79"/>
        <v>0</v>
      </c>
      <c r="H96" s="100">
        <f t="shared" si="79"/>
        <v>0</v>
      </c>
      <c r="I96" s="100">
        <f t="shared" si="79"/>
        <v>0</v>
      </c>
      <c r="J96" s="100">
        <f t="shared" si="79"/>
        <v>0</v>
      </c>
      <c r="K96" s="100">
        <f t="shared" si="79"/>
        <v>0</v>
      </c>
      <c r="L96" s="100">
        <f t="shared" si="79"/>
        <v>0</v>
      </c>
      <c r="M96" s="100">
        <f t="shared" si="79"/>
        <v>0</v>
      </c>
      <c r="N96" s="100">
        <f t="shared" si="79"/>
        <v>0</v>
      </c>
      <c r="O96" s="100">
        <f t="shared" si="79"/>
        <v>0</v>
      </c>
      <c r="P96" s="100">
        <f t="shared" si="79"/>
        <v>0</v>
      </c>
      <c r="Q96" s="100">
        <f t="shared" si="79"/>
        <v>0</v>
      </c>
      <c r="R96" s="100">
        <f t="shared" si="79"/>
        <v>0</v>
      </c>
      <c r="S96" s="100">
        <f t="shared" si="79"/>
        <v>0</v>
      </c>
      <c r="T96" s="100">
        <f t="shared" si="79"/>
        <v>0</v>
      </c>
      <c r="U96" s="100">
        <f t="shared" si="79"/>
        <v>0</v>
      </c>
      <c r="V96" s="100">
        <f t="shared" si="79"/>
        <v>0</v>
      </c>
      <c r="W96" s="100">
        <f t="shared" si="79"/>
        <v>0</v>
      </c>
      <c r="X96" s="100">
        <f t="shared" si="79"/>
        <v>0</v>
      </c>
      <c r="Y96" s="100">
        <f t="shared" si="79"/>
        <v>0</v>
      </c>
      <c r="Z96" s="100">
        <f t="shared" si="79"/>
        <v>0</v>
      </c>
      <c r="AA96" s="100">
        <f t="shared" si="79"/>
        <v>0</v>
      </c>
      <c r="AB96" s="100">
        <f t="shared" si="79"/>
        <v>0</v>
      </c>
      <c r="AC96" s="100">
        <f t="shared" si="79"/>
        <v>0</v>
      </c>
      <c r="AD96" s="100">
        <f t="shared" si="79"/>
        <v>0</v>
      </c>
      <c r="AE96" s="100">
        <f t="shared" si="79"/>
        <v>0</v>
      </c>
      <c r="AF96" s="100">
        <f t="shared" si="79"/>
        <v>0</v>
      </c>
      <c r="AG96" s="39"/>
    </row>
    <row r="97" spans="1:33" x14ac:dyDescent="0.2">
      <c r="A97" s="96" t="s">
        <v>592</v>
      </c>
      <c r="B97" s="99" t="str">
        <f t="shared" ref="B97:AF97" si="80">IF(OR(LogVcat2="",B95="",B94=3),"",IF(LogVcat2=0,0,CONCATENATE(B95,"-",LogVcat2)))</f>
        <v/>
      </c>
      <c r="C97" s="99" t="str">
        <f t="shared" si="80"/>
        <v/>
      </c>
      <c r="D97" s="99" t="str">
        <f t="shared" si="80"/>
        <v/>
      </c>
      <c r="E97" s="99" t="str">
        <f t="shared" si="80"/>
        <v/>
      </c>
      <c r="F97" s="99" t="str">
        <f t="shared" si="80"/>
        <v/>
      </c>
      <c r="G97" s="99" t="str">
        <f t="shared" si="80"/>
        <v/>
      </c>
      <c r="H97" s="99" t="str">
        <f t="shared" si="80"/>
        <v/>
      </c>
      <c r="I97" s="99" t="str">
        <f t="shared" si="80"/>
        <v/>
      </c>
      <c r="J97" s="99" t="str">
        <f t="shared" si="80"/>
        <v/>
      </c>
      <c r="K97" s="99" t="str">
        <f t="shared" si="80"/>
        <v/>
      </c>
      <c r="L97" s="99" t="str">
        <f t="shared" si="80"/>
        <v/>
      </c>
      <c r="M97" s="99" t="str">
        <f t="shared" si="80"/>
        <v/>
      </c>
      <c r="N97" s="99" t="str">
        <f t="shared" si="80"/>
        <v/>
      </c>
      <c r="O97" s="99" t="str">
        <f t="shared" si="80"/>
        <v/>
      </c>
      <c r="P97" s="99" t="str">
        <f t="shared" si="80"/>
        <v/>
      </c>
      <c r="Q97" s="99" t="str">
        <f t="shared" si="80"/>
        <v/>
      </c>
      <c r="R97" s="99" t="str">
        <f t="shared" si="80"/>
        <v/>
      </c>
      <c r="S97" s="99" t="str">
        <f t="shared" si="80"/>
        <v/>
      </c>
      <c r="T97" s="99" t="str">
        <f t="shared" si="80"/>
        <v/>
      </c>
      <c r="U97" s="99" t="str">
        <f t="shared" si="80"/>
        <v/>
      </c>
      <c r="V97" s="99" t="str">
        <f t="shared" si="80"/>
        <v/>
      </c>
      <c r="W97" s="99" t="str">
        <f t="shared" si="80"/>
        <v/>
      </c>
      <c r="X97" s="99" t="str">
        <f t="shared" si="80"/>
        <v/>
      </c>
      <c r="Y97" s="99" t="str">
        <f t="shared" si="80"/>
        <v/>
      </c>
      <c r="Z97" s="99" t="str">
        <f t="shared" si="80"/>
        <v/>
      </c>
      <c r="AA97" s="99" t="str">
        <f t="shared" si="80"/>
        <v/>
      </c>
      <c r="AB97" s="99" t="str">
        <f t="shared" si="80"/>
        <v/>
      </c>
      <c r="AC97" s="99" t="str">
        <f t="shared" si="80"/>
        <v/>
      </c>
      <c r="AD97" s="99" t="str">
        <f t="shared" si="80"/>
        <v/>
      </c>
      <c r="AE97" s="99" t="str">
        <f t="shared" si="80"/>
        <v/>
      </c>
      <c r="AF97" s="99" t="str">
        <f t="shared" si="80"/>
        <v/>
      </c>
      <c r="AG97" s="39"/>
    </row>
    <row r="98" spans="1:33" x14ac:dyDescent="0.2">
      <c r="A98" s="96" t="s">
        <v>593</v>
      </c>
      <c r="B98" s="99" t="str">
        <f t="shared" ref="B98:AF98" si="81">IF(OR(LogVcat1="",B95="",B94=3),"",CONCATENATE(B95,"-",LogVcat1))</f>
        <v/>
      </c>
      <c r="C98" s="99" t="str">
        <f t="shared" si="81"/>
        <v/>
      </c>
      <c r="D98" s="99" t="str">
        <f t="shared" si="81"/>
        <v/>
      </c>
      <c r="E98" s="99" t="str">
        <f t="shared" si="81"/>
        <v/>
      </c>
      <c r="F98" s="99" t="str">
        <f t="shared" si="81"/>
        <v/>
      </c>
      <c r="G98" s="99" t="str">
        <f t="shared" si="81"/>
        <v/>
      </c>
      <c r="H98" s="99" t="str">
        <f t="shared" si="81"/>
        <v/>
      </c>
      <c r="I98" s="99" t="str">
        <f t="shared" si="81"/>
        <v/>
      </c>
      <c r="J98" s="99" t="str">
        <f t="shared" si="81"/>
        <v/>
      </c>
      <c r="K98" s="99" t="str">
        <f t="shared" si="81"/>
        <v/>
      </c>
      <c r="L98" s="99" t="str">
        <f t="shared" si="81"/>
        <v/>
      </c>
      <c r="M98" s="99" t="str">
        <f t="shared" si="81"/>
        <v/>
      </c>
      <c r="N98" s="99" t="str">
        <f t="shared" si="81"/>
        <v/>
      </c>
      <c r="O98" s="99" t="str">
        <f t="shared" si="81"/>
        <v/>
      </c>
      <c r="P98" s="99" t="str">
        <f t="shared" si="81"/>
        <v/>
      </c>
      <c r="Q98" s="99" t="str">
        <f t="shared" si="81"/>
        <v/>
      </c>
      <c r="R98" s="99" t="str">
        <f t="shared" si="81"/>
        <v/>
      </c>
      <c r="S98" s="99" t="str">
        <f t="shared" si="81"/>
        <v/>
      </c>
      <c r="T98" s="99" t="str">
        <f t="shared" si="81"/>
        <v/>
      </c>
      <c r="U98" s="99" t="str">
        <f t="shared" si="81"/>
        <v/>
      </c>
      <c r="V98" s="99" t="str">
        <f t="shared" si="81"/>
        <v/>
      </c>
      <c r="W98" s="99" t="str">
        <f t="shared" si="81"/>
        <v/>
      </c>
      <c r="X98" s="99" t="str">
        <f t="shared" si="81"/>
        <v/>
      </c>
      <c r="Y98" s="99" t="str">
        <f t="shared" si="81"/>
        <v/>
      </c>
      <c r="Z98" s="99" t="str">
        <f t="shared" si="81"/>
        <v/>
      </c>
      <c r="AA98" s="99" t="str">
        <f t="shared" si="81"/>
        <v/>
      </c>
      <c r="AB98" s="99" t="str">
        <f t="shared" si="81"/>
        <v/>
      </c>
      <c r="AC98" s="99" t="str">
        <f t="shared" si="81"/>
        <v/>
      </c>
      <c r="AD98" s="99" t="str">
        <f t="shared" si="81"/>
        <v/>
      </c>
      <c r="AE98" s="99" t="str">
        <f t="shared" si="81"/>
        <v/>
      </c>
      <c r="AF98" s="99" t="str">
        <f t="shared" si="81"/>
        <v/>
      </c>
      <c r="AG98" s="39"/>
    </row>
    <row r="99" spans="1:33" x14ac:dyDescent="0.2">
      <c r="A99" s="96" t="s">
        <v>594</v>
      </c>
      <c r="B99" s="99" t="str">
        <f t="shared" ref="B99:AF99" si="82">IF(OR(LogVcat2="",B95="",B94=3),"",IF(LogVcat2=0,0,CONCATENATE(B94,"-",LogVcat2)))</f>
        <v/>
      </c>
      <c r="C99" s="99" t="str">
        <f t="shared" si="82"/>
        <v/>
      </c>
      <c r="D99" s="99" t="str">
        <f t="shared" si="82"/>
        <v/>
      </c>
      <c r="E99" s="99" t="str">
        <f t="shared" si="82"/>
        <v/>
      </c>
      <c r="F99" s="99" t="str">
        <f t="shared" si="82"/>
        <v/>
      </c>
      <c r="G99" s="99" t="str">
        <f t="shared" si="82"/>
        <v/>
      </c>
      <c r="H99" s="99" t="str">
        <f t="shared" si="82"/>
        <v/>
      </c>
      <c r="I99" s="99" t="str">
        <f t="shared" si="82"/>
        <v/>
      </c>
      <c r="J99" s="99" t="str">
        <f t="shared" si="82"/>
        <v/>
      </c>
      <c r="K99" s="99" t="str">
        <f t="shared" si="82"/>
        <v/>
      </c>
      <c r="L99" s="99" t="str">
        <f t="shared" si="82"/>
        <v/>
      </c>
      <c r="M99" s="99" t="str">
        <f t="shared" si="82"/>
        <v/>
      </c>
      <c r="N99" s="99" t="str">
        <f t="shared" si="82"/>
        <v/>
      </c>
      <c r="O99" s="99" t="str">
        <f t="shared" si="82"/>
        <v/>
      </c>
      <c r="P99" s="99" t="str">
        <f t="shared" si="82"/>
        <v/>
      </c>
      <c r="Q99" s="99" t="str">
        <f t="shared" si="82"/>
        <v/>
      </c>
      <c r="R99" s="99" t="str">
        <f t="shared" si="82"/>
        <v/>
      </c>
      <c r="S99" s="99" t="str">
        <f t="shared" si="82"/>
        <v/>
      </c>
      <c r="T99" s="99" t="str">
        <f t="shared" si="82"/>
        <v/>
      </c>
      <c r="U99" s="99" t="str">
        <f t="shared" si="82"/>
        <v/>
      </c>
      <c r="V99" s="99" t="str">
        <f t="shared" si="82"/>
        <v/>
      </c>
      <c r="W99" s="99" t="str">
        <f t="shared" si="82"/>
        <v/>
      </c>
      <c r="X99" s="99" t="str">
        <f t="shared" si="82"/>
        <v/>
      </c>
      <c r="Y99" s="99" t="str">
        <f t="shared" si="82"/>
        <v/>
      </c>
      <c r="Z99" s="99" t="str">
        <f t="shared" si="82"/>
        <v/>
      </c>
      <c r="AA99" s="99" t="str">
        <f t="shared" si="82"/>
        <v/>
      </c>
      <c r="AB99" s="99" t="str">
        <f t="shared" si="82"/>
        <v/>
      </c>
      <c r="AC99" s="99" t="str">
        <f t="shared" si="82"/>
        <v/>
      </c>
      <c r="AD99" s="99" t="str">
        <f t="shared" si="82"/>
        <v/>
      </c>
      <c r="AE99" s="99" t="str">
        <f t="shared" si="82"/>
        <v/>
      </c>
      <c r="AF99" s="99" t="str">
        <f t="shared" si="82"/>
        <v/>
      </c>
      <c r="AG99" s="39"/>
    </row>
    <row r="100" spans="1:33" x14ac:dyDescent="0.2">
      <c r="A100" s="96" t="s">
        <v>595</v>
      </c>
      <c r="B100" s="99" t="str">
        <f t="shared" ref="B100:AF100" si="83">IF(OR(LogVcat1="",B95="",B94=3),"",CONCATENATE(B94,"-",LogVcat1))</f>
        <v/>
      </c>
      <c r="C100" s="99" t="str">
        <f t="shared" si="83"/>
        <v/>
      </c>
      <c r="D100" s="99" t="str">
        <f t="shared" si="83"/>
        <v/>
      </c>
      <c r="E100" s="99" t="str">
        <f t="shared" si="83"/>
        <v/>
      </c>
      <c r="F100" s="99" t="str">
        <f t="shared" si="83"/>
        <v/>
      </c>
      <c r="G100" s="99" t="str">
        <f t="shared" si="83"/>
        <v/>
      </c>
      <c r="H100" s="99" t="str">
        <f t="shared" si="83"/>
        <v/>
      </c>
      <c r="I100" s="99" t="str">
        <f t="shared" si="83"/>
        <v/>
      </c>
      <c r="J100" s="99" t="str">
        <f t="shared" si="83"/>
        <v/>
      </c>
      <c r="K100" s="99" t="str">
        <f t="shared" si="83"/>
        <v/>
      </c>
      <c r="L100" s="99" t="str">
        <f t="shared" si="83"/>
        <v/>
      </c>
      <c r="M100" s="99" t="str">
        <f t="shared" si="83"/>
        <v/>
      </c>
      <c r="N100" s="99" t="str">
        <f t="shared" si="83"/>
        <v/>
      </c>
      <c r="O100" s="99" t="str">
        <f t="shared" si="83"/>
        <v/>
      </c>
      <c r="P100" s="99" t="str">
        <f t="shared" si="83"/>
        <v/>
      </c>
      <c r="Q100" s="99" t="str">
        <f t="shared" si="83"/>
        <v/>
      </c>
      <c r="R100" s="99" t="str">
        <f t="shared" si="83"/>
        <v/>
      </c>
      <c r="S100" s="99" t="str">
        <f t="shared" si="83"/>
        <v/>
      </c>
      <c r="T100" s="99" t="str">
        <f t="shared" si="83"/>
        <v/>
      </c>
      <c r="U100" s="99" t="str">
        <f t="shared" si="83"/>
        <v/>
      </c>
      <c r="V100" s="99" t="str">
        <f t="shared" si="83"/>
        <v/>
      </c>
      <c r="W100" s="99" t="str">
        <f t="shared" si="83"/>
        <v/>
      </c>
      <c r="X100" s="99" t="str">
        <f t="shared" si="83"/>
        <v/>
      </c>
      <c r="Y100" s="99" t="str">
        <f t="shared" si="83"/>
        <v/>
      </c>
      <c r="Z100" s="99" t="str">
        <f t="shared" si="83"/>
        <v/>
      </c>
      <c r="AA100" s="99" t="str">
        <f t="shared" si="83"/>
        <v/>
      </c>
      <c r="AB100" s="99" t="str">
        <f t="shared" si="83"/>
        <v/>
      </c>
      <c r="AC100" s="99" t="str">
        <f t="shared" si="83"/>
        <v/>
      </c>
      <c r="AD100" s="99" t="str">
        <f t="shared" si="83"/>
        <v/>
      </c>
      <c r="AE100" s="99" t="str">
        <f t="shared" si="83"/>
        <v/>
      </c>
      <c r="AF100" s="99" t="str">
        <f t="shared" si="83"/>
        <v/>
      </c>
      <c r="AG100" s="39"/>
    </row>
    <row r="101" spans="1:33" x14ac:dyDescent="0.2">
      <c r="A101" s="96" t="s">
        <v>452</v>
      </c>
      <c r="B101" s="99" t="str">
        <f t="shared" ref="B101:AF101" si="84">IF(OR(B39="",B97="",B18=""),"",HLOOKUP(B97,VirusCTtable,B19+2,FALSE))</f>
        <v/>
      </c>
      <c r="C101" s="99" t="str">
        <f t="shared" si="84"/>
        <v/>
      </c>
      <c r="D101" s="99" t="str">
        <f t="shared" si="84"/>
        <v/>
      </c>
      <c r="E101" s="99" t="str">
        <f t="shared" si="84"/>
        <v/>
      </c>
      <c r="F101" s="99" t="str">
        <f t="shared" si="84"/>
        <v/>
      </c>
      <c r="G101" s="99" t="str">
        <f t="shared" si="84"/>
        <v/>
      </c>
      <c r="H101" s="99" t="str">
        <f t="shared" si="84"/>
        <v/>
      </c>
      <c r="I101" s="99" t="str">
        <f t="shared" si="84"/>
        <v/>
      </c>
      <c r="J101" s="99" t="str">
        <f t="shared" si="84"/>
        <v/>
      </c>
      <c r="K101" s="99" t="str">
        <f t="shared" si="84"/>
        <v/>
      </c>
      <c r="L101" s="99" t="str">
        <f t="shared" si="84"/>
        <v/>
      </c>
      <c r="M101" s="99" t="str">
        <f t="shared" si="84"/>
        <v/>
      </c>
      <c r="N101" s="99" t="str">
        <f t="shared" si="84"/>
        <v/>
      </c>
      <c r="O101" s="99" t="str">
        <f t="shared" si="84"/>
        <v/>
      </c>
      <c r="P101" s="99" t="str">
        <f t="shared" si="84"/>
        <v/>
      </c>
      <c r="Q101" s="99" t="str">
        <f t="shared" si="84"/>
        <v/>
      </c>
      <c r="R101" s="99" t="str">
        <f t="shared" si="84"/>
        <v/>
      </c>
      <c r="S101" s="99" t="str">
        <f t="shared" si="84"/>
        <v/>
      </c>
      <c r="T101" s="99" t="str">
        <f t="shared" si="84"/>
        <v/>
      </c>
      <c r="U101" s="99" t="str">
        <f t="shared" si="84"/>
        <v/>
      </c>
      <c r="V101" s="99" t="str">
        <f t="shared" si="84"/>
        <v/>
      </c>
      <c r="W101" s="99" t="str">
        <f t="shared" si="84"/>
        <v/>
      </c>
      <c r="X101" s="99" t="str">
        <f t="shared" si="84"/>
        <v/>
      </c>
      <c r="Y101" s="99" t="str">
        <f t="shared" si="84"/>
        <v/>
      </c>
      <c r="Z101" s="99" t="str">
        <f t="shared" si="84"/>
        <v/>
      </c>
      <c r="AA101" s="99" t="str">
        <f t="shared" si="84"/>
        <v/>
      </c>
      <c r="AB101" s="99" t="str">
        <f t="shared" si="84"/>
        <v/>
      </c>
      <c r="AC101" s="99" t="str">
        <f t="shared" si="84"/>
        <v/>
      </c>
      <c r="AD101" s="99" t="str">
        <f t="shared" si="84"/>
        <v/>
      </c>
      <c r="AE101" s="99" t="str">
        <f t="shared" si="84"/>
        <v/>
      </c>
      <c r="AF101" s="99" t="str">
        <f t="shared" si="84"/>
        <v/>
      </c>
      <c r="AG101" s="39"/>
    </row>
    <row r="102" spans="1:33" x14ac:dyDescent="0.2">
      <c r="A102" s="96" t="s">
        <v>453</v>
      </c>
      <c r="B102" s="99" t="str">
        <f t="shared" ref="B102:AF102" si="85">IF(OR(B39="",B98="",B18=""),"",HLOOKUP(B98,VirusCTtable,B19+2,FALSE))</f>
        <v/>
      </c>
      <c r="C102" s="99" t="str">
        <f t="shared" si="85"/>
        <v/>
      </c>
      <c r="D102" s="99" t="str">
        <f t="shared" si="85"/>
        <v/>
      </c>
      <c r="E102" s="99" t="str">
        <f t="shared" si="85"/>
        <v/>
      </c>
      <c r="F102" s="99" t="str">
        <f t="shared" si="85"/>
        <v/>
      </c>
      <c r="G102" s="99" t="str">
        <f t="shared" si="85"/>
        <v/>
      </c>
      <c r="H102" s="99" t="str">
        <f t="shared" si="85"/>
        <v/>
      </c>
      <c r="I102" s="99" t="str">
        <f t="shared" si="85"/>
        <v/>
      </c>
      <c r="J102" s="99" t="str">
        <f t="shared" si="85"/>
        <v/>
      </c>
      <c r="K102" s="99" t="str">
        <f t="shared" si="85"/>
        <v/>
      </c>
      <c r="L102" s="99" t="str">
        <f t="shared" si="85"/>
        <v/>
      </c>
      <c r="M102" s="99" t="str">
        <f t="shared" si="85"/>
        <v/>
      </c>
      <c r="N102" s="99" t="str">
        <f t="shared" si="85"/>
        <v/>
      </c>
      <c r="O102" s="99" t="str">
        <f t="shared" si="85"/>
        <v/>
      </c>
      <c r="P102" s="99" t="str">
        <f t="shared" si="85"/>
        <v/>
      </c>
      <c r="Q102" s="99" t="str">
        <f t="shared" si="85"/>
        <v/>
      </c>
      <c r="R102" s="99" t="str">
        <f t="shared" si="85"/>
        <v/>
      </c>
      <c r="S102" s="99" t="str">
        <f t="shared" si="85"/>
        <v/>
      </c>
      <c r="T102" s="99" t="str">
        <f t="shared" si="85"/>
        <v/>
      </c>
      <c r="U102" s="99" t="str">
        <f t="shared" si="85"/>
        <v/>
      </c>
      <c r="V102" s="99" t="str">
        <f t="shared" si="85"/>
        <v/>
      </c>
      <c r="W102" s="99" t="str">
        <f t="shared" si="85"/>
        <v/>
      </c>
      <c r="X102" s="99" t="str">
        <f t="shared" si="85"/>
        <v/>
      </c>
      <c r="Y102" s="99" t="str">
        <f t="shared" si="85"/>
        <v/>
      </c>
      <c r="Z102" s="99" t="str">
        <f t="shared" si="85"/>
        <v/>
      </c>
      <c r="AA102" s="99" t="str">
        <f t="shared" si="85"/>
        <v/>
      </c>
      <c r="AB102" s="99" t="str">
        <f t="shared" si="85"/>
        <v/>
      </c>
      <c r="AC102" s="99" t="str">
        <f t="shared" si="85"/>
        <v/>
      </c>
      <c r="AD102" s="99" t="str">
        <f t="shared" si="85"/>
        <v/>
      </c>
      <c r="AE102" s="99" t="str">
        <f t="shared" si="85"/>
        <v/>
      </c>
      <c r="AF102" s="99" t="str">
        <f t="shared" si="85"/>
        <v/>
      </c>
      <c r="AG102" s="39"/>
    </row>
    <row r="103" spans="1:33" x14ac:dyDescent="0.2">
      <c r="A103" s="96" t="s">
        <v>454</v>
      </c>
      <c r="B103" s="99" t="str">
        <f t="shared" ref="B103:AF103" si="86">IF(OR(B39="",B97="",B18=""),"",HLOOKUP(B97,VirusCTtable,B18+2,FALSE))</f>
        <v/>
      </c>
      <c r="C103" s="99" t="str">
        <f t="shared" si="86"/>
        <v/>
      </c>
      <c r="D103" s="99" t="str">
        <f t="shared" si="86"/>
        <v/>
      </c>
      <c r="E103" s="99" t="str">
        <f t="shared" si="86"/>
        <v/>
      </c>
      <c r="F103" s="99" t="str">
        <f t="shared" si="86"/>
        <v/>
      </c>
      <c r="G103" s="99" t="str">
        <f t="shared" si="86"/>
        <v/>
      </c>
      <c r="H103" s="99" t="str">
        <f t="shared" si="86"/>
        <v/>
      </c>
      <c r="I103" s="99" t="str">
        <f t="shared" si="86"/>
        <v/>
      </c>
      <c r="J103" s="99" t="str">
        <f t="shared" si="86"/>
        <v/>
      </c>
      <c r="K103" s="99" t="str">
        <f t="shared" si="86"/>
        <v/>
      </c>
      <c r="L103" s="99" t="str">
        <f t="shared" si="86"/>
        <v/>
      </c>
      <c r="M103" s="99" t="str">
        <f t="shared" si="86"/>
        <v/>
      </c>
      <c r="N103" s="99" t="str">
        <f t="shared" si="86"/>
        <v/>
      </c>
      <c r="O103" s="99" t="str">
        <f t="shared" si="86"/>
        <v/>
      </c>
      <c r="P103" s="99" t="str">
        <f t="shared" si="86"/>
        <v/>
      </c>
      <c r="Q103" s="99" t="str">
        <f t="shared" si="86"/>
        <v/>
      </c>
      <c r="R103" s="99" t="str">
        <f t="shared" si="86"/>
        <v/>
      </c>
      <c r="S103" s="99" t="str">
        <f t="shared" si="86"/>
        <v/>
      </c>
      <c r="T103" s="99" t="str">
        <f t="shared" si="86"/>
        <v/>
      </c>
      <c r="U103" s="99" t="str">
        <f t="shared" si="86"/>
        <v/>
      </c>
      <c r="V103" s="99" t="str">
        <f t="shared" si="86"/>
        <v/>
      </c>
      <c r="W103" s="99" t="str">
        <f t="shared" si="86"/>
        <v/>
      </c>
      <c r="X103" s="99" t="str">
        <f t="shared" si="86"/>
        <v/>
      </c>
      <c r="Y103" s="99" t="str">
        <f t="shared" si="86"/>
        <v/>
      </c>
      <c r="Z103" s="99" t="str">
        <f t="shared" si="86"/>
        <v/>
      </c>
      <c r="AA103" s="99" t="str">
        <f t="shared" si="86"/>
        <v/>
      </c>
      <c r="AB103" s="99" t="str">
        <f t="shared" si="86"/>
        <v/>
      </c>
      <c r="AC103" s="99" t="str">
        <f t="shared" si="86"/>
        <v/>
      </c>
      <c r="AD103" s="99" t="str">
        <f t="shared" si="86"/>
        <v/>
      </c>
      <c r="AE103" s="99" t="str">
        <f t="shared" si="86"/>
        <v/>
      </c>
      <c r="AF103" s="99" t="str">
        <f t="shared" si="86"/>
        <v/>
      </c>
      <c r="AG103" s="39"/>
    </row>
    <row r="104" spans="1:33" x14ac:dyDescent="0.2">
      <c r="A104" s="96" t="s">
        <v>455</v>
      </c>
      <c r="B104" s="99" t="str">
        <f t="shared" ref="B104:AF104" si="87">IF(OR(B39="",B98="",B18=""),"",HLOOKUP(B98,VirusCTtable,B18+2,FALSE))</f>
        <v/>
      </c>
      <c r="C104" s="99" t="str">
        <f t="shared" si="87"/>
        <v/>
      </c>
      <c r="D104" s="99" t="str">
        <f t="shared" si="87"/>
        <v/>
      </c>
      <c r="E104" s="99" t="str">
        <f t="shared" si="87"/>
        <v/>
      </c>
      <c r="F104" s="99" t="str">
        <f t="shared" si="87"/>
        <v/>
      </c>
      <c r="G104" s="99" t="str">
        <f t="shared" si="87"/>
        <v/>
      </c>
      <c r="H104" s="99" t="str">
        <f t="shared" si="87"/>
        <v/>
      </c>
      <c r="I104" s="99" t="str">
        <f t="shared" si="87"/>
        <v/>
      </c>
      <c r="J104" s="99" t="str">
        <f t="shared" si="87"/>
        <v/>
      </c>
      <c r="K104" s="99" t="str">
        <f t="shared" si="87"/>
        <v/>
      </c>
      <c r="L104" s="99" t="str">
        <f t="shared" si="87"/>
        <v/>
      </c>
      <c r="M104" s="99" t="str">
        <f t="shared" si="87"/>
        <v/>
      </c>
      <c r="N104" s="99" t="str">
        <f t="shared" si="87"/>
        <v/>
      </c>
      <c r="O104" s="99" t="str">
        <f t="shared" si="87"/>
        <v/>
      </c>
      <c r="P104" s="99" t="str">
        <f t="shared" si="87"/>
        <v/>
      </c>
      <c r="Q104" s="99" t="str">
        <f t="shared" si="87"/>
        <v/>
      </c>
      <c r="R104" s="99" t="str">
        <f t="shared" si="87"/>
        <v/>
      </c>
      <c r="S104" s="99" t="str">
        <f t="shared" si="87"/>
        <v/>
      </c>
      <c r="T104" s="99" t="str">
        <f t="shared" si="87"/>
        <v/>
      </c>
      <c r="U104" s="99" t="str">
        <f t="shared" si="87"/>
        <v/>
      </c>
      <c r="V104" s="99" t="str">
        <f t="shared" si="87"/>
        <v/>
      </c>
      <c r="W104" s="99" t="str">
        <f t="shared" si="87"/>
        <v/>
      </c>
      <c r="X104" s="99" t="str">
        <f t="shared" si="87"/>
        <v/>
      </c>
      <c r="Y104" s="99" t="str">
        <f t="shared" si="87"/>
        <v/>
      </c>
      <c r="Z104" s="99" t="str">
        <f t="shared" si="87"/>
        <v/>
      </c>
      <c r="AA104" s="99" t="str">
        <f t="shared" si="87"/>
        <v/>
      </c>
      <c r="AB104" s="99" t="str">
        <f t="shared" si="87"/>
        <v/>
      </c>
      <c r="AC104" s="99" t="str">
        <f t="shared" si="87"/>
        <v/>
      </c>
      <c r="AD104" s="99" t="str">
        <f t="shared" si="87"/>
        <v/>
      </c>
      <c r="AE104" s="99" t="str">
        <f t="shared" si="87"/>
        <v/>
      </c>
      <c r="AF104" s="99" t="str">
        <f t="shared" si="87"/>
        <v/>
      </c>
      <c r="AG104" s="39"/>
    </row>
    <row r="105" spans="1:33" x14ac:dyDescent="0.2">
      <c r="A105" s="96" t="s">
        <v>456</v>
      </c>
      <c r="B105" s="99" t="str">
        <f t="shared" ref="B105:AF105" si="88">IF(OR(B39="",B99="",B18=""),"",HLOOKUP(B99,VirusCTtable,B19+2,FALSE))</f>
        <v/>
      </c>
      <c r="C105" s="99" t="str">
        <f t="shared" si="88"/>
        <v/>
      </c>
      <c r="D105" s="99" t="str">
        <f t="shared" si="88"/>
        <v/>
      </c>
      <c r="E105" s="99" t="str">
        <f t="shared" si="88"/>
        <v/>
      </c>
      <c r="F105" s="99" t="str">
        <f t="shared" si="88"/>
        <v/>
      </c>
      <c r="G105" s="99" t="str">
        <f t="shared" si="88"/>
        <v/>
      </c>
      <c r="H105" s="99" t="str">
        <f t="shared" si="88"/>
        <v/>
      </c>
      <c r="I105" s="99" t="str">
        <f t="shared" si="88"/>
        <v/>
      </c>
      <c r="J105" s="99" t="str">
        <f t="shared" si="88"/>
        <v/>
      </c>
      <c r="K105" s="99" t="str">
        <f t="shared" si="88"/>
        <v/>
      </c>
      <c r="L105" s="99" t="str">
        <f t="shared" si="88"/>
        <v/>
      </c>
      <c r="M105" s="99" t="str">
        <f t="shared" si="88"/>
        <v/>
      </c>
      <c r="N105" s="99" t="str">
        <f t="shared" si="88"/>
        <v/>
      </c>
      <c r="O105" s="99" t="str">
        <f t="shared" si="88"/>
        <v/>
      </c>
      <c r="P105" s="99" t="str">
        <f t="shared" si="88"/>
        <v/>
      </c>
      <c r="Q105" s="99" t="str">
        <f t="shared" si="88"/>
        <v/>
      </c>
      <c r="R105" s="99" t="str">
        <f t="shared" si="88"/>
        <v/>
      </c>
      <c r="S105" s="99" t="str">
        <f t="shared" si="88"/>
        <v/>
      </c>
      <c r="T105" s="99" t="str">
        <f t="shared" si="88"/>
        <v/>
      </c>
      <c r="U105" s="99" t="str">
        <f t="shared" si="88"/>
        <v/>
      </c>
      <c r="V105" s="99" t="str">
        <f t="shared" si="88"/>
        <v/>
      </c>
      <c r="W105" s="99" t="str">
        <f t="shared" si="88"/>
        <v/>
      </c>
      <c r="X105" s="99" t="str">
        <f t="shared" si="88"/>
        <v/>
      </c>
      <c r="Y105" s="99" t="str">
        <f t="shared" si="88"/>
        <v/>
      </c>
      <c r="Z105" s="99" t="str">
        <f t="shared" si="88"/>
        <v/>
      </c>
      <c r="AA105" s="99" t="str">
        <f t="shared" si="88"/>
        <v/>
      </c>
      <c r="AB105" s="99" t="str">
        <f t="shared" si="88"/>
        <v/>
      </c>
      <c r="AC105" s="99" t="str">
        <f t="shared" si="88"/>
        <v/>
      </c>
      <c r="AD105" s="99" t="str">
        <f t="shared" si="88"/>
        <v/>
      </c>
      <c r="AE105" s="99" t="str">
        <f t="shared" si="88"/>
        <v/>
      </c>
      <c r="AF105" s="99" t="str">
        <f t="shared" si="88"/>
        <v/>
      </c>
      <c r="AG105" s="39"/>
    </row>
    <row r="106" spans="1:33" x14ac:dyDescent="0.2">
      <c r="A106" s="96" t="s">
        <v>457</v>
      </c>
      <c r="B106" s="99" t="str">
        <f t="shared" ref="B106:AF106" si="89">IF(OR(B39="",B100="",B18=""),"",HLOOKUP(B100,VirusCTtable,B19+2,FALSE))</f>
        <v/>
      </c>
      <c r="C106" s="99" t="str">
        <f t="shared" si="89"/>
        <v/>
      </c>
      <c r="D106" s="99" t="str">
        <f t="shared" si="89"/>
        <v/>
      </c>
      <c r="E106" s="99" t="str">
        <f t="shared" si="89"/>
        <v/>
      </c>
      <c r="F106" s="99" t="str">
        <f t="shared" si="89"/>
        <v/>
      </c>
      <c r="G106" s="99" t="str">
        <f t="shared" si="89"/>
        <v/>
      </c>
      <c r="H106" s="99" t="str">
        <f t="shared" si="89"/>
        <v/>
      </c>
      <c r="I106" s="99" t="str">
        <f t="shared" si="89"/>
        <v/>
      </c>
      <c r="J106" s="99" t="str">
        <f t="shared" si="89"/>
        <v/>
      </c>
      <c r="K106" s="99" t="str">
        <f t="shared" si="89"/>
        <v/>
      </c>
      <c r="L106" s="99" t="str">
        <f t="shared" si="89"/>
        <v/>
      </c>
      <c r="M106" s="99" t="str">
        <f t="shared" si="89"/>
        <v/>
      </c>
      <c r="N106" s="99" t="str">
        <f t="shared" si="89"/>
        <v/>
      </c>
      <c r="O106" s="99" t="str">
        <f t="shared" si="89"/>
        <v/>
      </c>
      <c r="P106" s="99" t="str">
        <f t="shared" si="89"/>
        <v/>
      </c>
      <c r="Q106" s="99" t="str">
        <f t="shared" si="89"/>
        <v/>
      </c>
      <c r="R106" s="99" t="str">
        <f t="shared" si="89"/>
        <v/>
      </c>
      <c r="S106" s="99" t="str">
        <f t="shared" si="89"/>
        <v/>
      </c>
      <c r="T106" s="99" t="str">
        <f t="shared" si="89"/>
        <v/>
      </c>
      <c r="U106" s="99" t="str">
        <f t="shared" si="89"/>
        <v/>
      </c>
      <c r="V106" s="99" t="str">
        <f t="shared" si="89"/>
        <v/>
      </c>
      <c r="W106" s="99" t="str">
        <f t="shared" si="89"/>
        <v/>
      </c>
      <c r="X106" s="99" t="str">
        <f t="shared" si="89"/>
        <v/>
      </c>
      <c r="Y106" s="99" t="str">
        <f t="shared" si="89"/>
        <v/>
      </c>
      <c r="Z106" s="99" t="str">
        <f t="shared" si="89"/>
        <v/>
      </c>
      <c r="AA106" s="99" t="str">
        <f t="shared" si="89"/>
        <v/>
      </c>
      <c r="AB106" s="99" t="str">
        <f t="shared" si="89"/>
        <v/>
      </c>
      <c r="AC106" s="99" t="str">
        <f t="shared" si="89"/>
        <v/>
      </c>
      <c r="AD106" s="99" t="str">
        <f t="shared" si="89"/>
        <v/>
      </c>
      <c r="AE106" s="99" t="str">
        <f t="shared" si="89"/>
        <v/>
      </c>
      <c r="AF106" s="99" t="str">
        <f t="shared" si="89"/>
        <v/>
      </c>
      <c r="AG106" s="39"/>
    </row>
    <row r="107" spans="1:33" x14ac:dyDescent="0.2">
      <c r="A107" s="96" t="s">
        <v>458</v>
      </c>
      <c r="B107" s="99" t="str">
        <f t="shared" ref="B107:AF107" si="90">IF(OR(B39="",B99="",B18=""),"",HLOOKUP(B99,VirusCTtable,B18+2,FALSE))</f>
        <v/>
      </c>
      <c r="C107" s="99" t="str">
        <f t="shared" si="90"/>
        <v/>
      </c>
      <c r="D107" s="99" t="str">
        <f t="shared" si="90"/>
        <v/>
      </c>
      <c r="E107" s="99" t="str">
        <f t="shared" si="90"/>
        <v/>
      </c>
      <c r="F107" s="99" t="str">
        <f t="shared" si="90"/>
        <v/>
      </c>
      <c r="G107" s="99" t="str">
        <f t="shared" si="90"/>
        <v/>
      </c>
      <c r="H107" s="99" t="str">
        <f t="shared" si="90"/>
        <v/>
      </c>
      <c r="I107" s="99" t="str">
        <f t="shared" si="90"/>
        <v/>
      </c>
      <c r="J107" s="99" t="str">
        <f t="shared" si="90"/>
        <v/>
      </c>
      <c r="K107" s="99" t="str">
        <f t="shared" si="90"/>
        <v/>
      </c>
      <c r="L107" s="99" t="str">
        <f t="shared" si="90"/>
        <v/>
      </c>
      <c r="M107" s="99" t="str">
        <f t="shared" si="90"/>
        <v/>
      </c>
      <c r="N107" s="99" t="str">
        <f t="shared" si="90"/>
        <v/>
      </c>
      <c r="O107" s="99" t="str">
        <f t="shared" si="90"/>
        <v/>
      </c>
      <c r="P107" s="99" t="str">
        <f t="shared" si="90"/>
        <v/>
      </c>
      <c r="Q107" s="99" t="str">
        <f t="shared" si="90"/>
        <v/>
      </c>
      <c r="R107" s="99" t="str">
        <f t="shared" si="90"/>
        <v/>
      </c>
      <c r="S107" s="99" t="str">
        <f t="shared" si="90"/>
        <v/>
      </c>
      <c r="T107" s="99" t="str">
        <f t="shared" si="90"/>
        <v/>
      </c>
      <c r="U107" s="99" t="str">
        <f t="shared" si="90"/>
        <v/>
      </c>
      <c r="V107" s="99" t="str">
        <f t="shared" si="90"/>
        <v/>
      </c>
      <c r="W107" s="99" t="str">
        <f t="shared" si="90"/>
        <v/>
      </c>
      <c r="X107" s="99" t="str">
        <f t="shared" si="90"/>
        <v/>
      </c>
      <c r="Y107" s="99" t="str">
        <f t="shared" si="90"/>
        <v/>
      </c>
      <c r="Z107" s="99" t="str">
        <f t="shared" si="90"/>
        <v/>
      </c>
      <c r="AA107" s="99" t="str">
        <f t="shared" si="90"/>
        <v/>
      </c>
      <c r="AB107" s="99" t="str">
        <f t="shared" si="90"/>
        <v/>
      </c>
      <c r="AC107" s="99" t="str">
        <f t="shared" si="90"/>
        <v/>
      </c>
      <c r="AD107" s="99" t="str">
        <f t="shared" si="90"/>
        <v/>
      </c>
      <c r="AE107" s="99" t="str">
        <f t="shared" si="90"/>
        <v/>
      </c>
      <c r="AF107" s="99" t="str">
        <f t="shared" si="90"/>
        <v/>
      </c>
      <c r="AG107" s="39"/>
    </row>
    <row r="108" spans="1:33" x14ac:dyDescent="0.2">
      <c r="A108" s="96" t="s">
        <v>459</v>
      </c>
      <c r="B108" s="99" t="str">
        <f t="shared" ref="B108:AF108" si="91">IF(OR(B39="",B100="",B18=""),"",HLOOKUP(B100,VirusCTtable,B18+2,FALSE))</f>
        <v/>
      </c>
      <c r="C108" s="99" t="str">
        <f t="shared" si="91"/>
        <v/>
      </c>
      <c r="D108" s="99" t="str">
        <f t="shared" si="91"/>
        <v/>
      </c>
      <c r="E108" s="99" t="str">
        <f t="shared" si="91"/>
        <v/>
      </c>
      <c r="F108" s="99" t="str">
        <f t="shared" si="91"/>
        <v/>
      </c>
      <c r="G108" s="99" t="str">
        <f t="shared" si="91"/>
        <v/>
      </c>
      <c r="H108" s="99" t="str">
        <f t="shared" si="91"/>
        <v/>
      </c>
      <c r="I108" s="99" t="str">
        <f t="shared" si="91"/>
        <v/>
      </c>
      <c r="J108" s="99" t="str">
        <f t="shared" si="91"/>
        <v/>
      </c>
      <c r="K108" s="99" t="str">
        <f t="shared" si="91"/>
        <v/>
      </c>
      <c r="L108" s="99" t="str">
        <f t="shared" si="91"/>
        <v/>
      </c>
      <c r="M108" s="99" t="str">
        <f t="shared" si="91"/>
        <v/>
      </c>
      <c r="N108" s="99" t="str">
        <f t="shared" si="91"/>
        <v/>
      </c>
      <c r="O108" s="99" t="str">
        <f t="shared" si="91"/>
        <v/>
      </c>
      <c r="P108" s="99" t="str">
        <f t="shared" si="91"/>
        <v/>
      </c>
      <c r="Q108" s="99" t="str">
        <f t="shared" si="91"/>
        <v/>
      </c>
      <c r="R108" s="99" t="str">
        <f t="shared" si="91"/>
        <v/>
      </c>
      <c r="S108" s="99" t="str">
        <f t="shared" si="91"/>
        <v/>
      </c>
      <c r="T108" s="99" t="str">
        <f t="shared" si="91"/>
        <v/>
      </c>
      <c r="U108" s="99" t="str">
        <f t="shared" si="91"/>
        <v/>
      </c>
      <c r="V108" s="99" t="str">
        <f t="shared" si="91"/>
        <v/>
      </c>
      <c r="W108" s="99" t="str">
        <f t="shared" si="91"/>
        <v/>
      </c>
      <c r="X108" s="99" t="str">
        <f t="shared" si="91"/>
        <v/>
      </c>
      <c r="Y108" s="99" t="str">
        <f t="shared" si="91"/>
        <v/>
      </c>
      <c r="Z108" s="99" t="str">
        <f t="shared" si="91"/>
        <v/>
      </c>
      <c r="AA108" s="99" t="str">
        <f t="shared" si="91"/>
        <v/>
      </c>
      <c r="AB108" s="99" t="str">
        <f t="shared" si="91"/>
        <v/>
      </c>
      <c r="AC108" s="99" t="str">
        <f t="shared" si="91"/>
        <v/>
      </c>
      <c r="AD108" s="99" t="str">
        <f t="shared" si="91"/>
        <v/>
      </c>
      <c r="AE108" s="99" t="str">
        <f t="shared" si="91"/>
        <v/>
      </c>
      <c r="AF108" s="99" t="str">
        <f t="shared" si="91"/>
        <v/>
      </c>
      <c r="AG108" s="39"/>
    </row>
    <row r="109" spans="1:33" x14ac:dyDescent="0.2">
      <c r="A109" s="96" t="s">
        <v>468</v>
      </c>
      <c r="B109" s="109" t="str">
        <f>IF(OR(B101="",B105=""),"",B105-((B105-B101)*B96))</f>
        <v/>
      </c>
      <c r="C109" s="109" t="str">
        <f>IF(OR(C101="",C105=""),"",C105-((C105-C101)*C96))</f>
        <v/>
      </c>
      <c r="D109" s="109" t="str">
        <f t="shared" ref="D109:AF109" si="92">IF(OR(D101="",D105=""),"",D105-((D105-D101)*D96))</f>
        <v/>
      </c>
      <c r="E109" s="109" t="str">
        <f t="shared" si="92"/>
        <v/>
      </c>
      <c r="F109" s="109" t="str">
        <f t="shared" si="92"/>
        <v/>
      </c>
      <c r="G109" s="109" t="str">
        <f t="shared" si="92"/>
        <v/>
      </c>
      <c r="H109" s="109" t="str">
        <f t="shared" si="92"/>
        <v/>
      </c>
      <c r="I109" s="109" t="str">
        <f t="shared" si="92"/>
        <v/>
      </c>
      <c r="J109" s="109" t="str">
        <f t="shared" si="92"/>
        <v/>
      </c>
      <c r="K109" s="109" t="str">
        <f t="shared" si="92"/>
        <v/>
      </c>
      <c r="L109" s="109" t="str">
        <f t="shared" si="92"/>
        <v/>
      </c>
      <c r="M109" s="109" t="str">
        <f t="shared" si="92"/>
        <v/>
      </c>
      <c r="N109" s="109" t="str">
        <f t="shared" si="92"/>
        <v/>
      </c>
      <c r="O109" s="109" t="str">
        <f t="shared" si="92"/>
        <v/>
      </c>
      <c r="P109" s="109" t="str">
        <f t="shared" si="92"/>
        <v/>
      </c>
      <c r="Q109" s="109" t="str">
        <f t="shared" si="92"/>
        <v/>
      </c>
      <c r="R109" s="109" t="str">
        <f t="shared" si="92"/>
        <v/>
      </c>
      <c r="S109" s="109" t="str">
        <f t="shared" si="92"/>
        <v/>
      </c>
      <c r="T109" s="109" t="str">
        <f t="shared" si="92"/>
        <v/>
      </c>
      <c r="U109" s="109" t="str">
        <f t="shared" si="92"/>
        <v/>
      </c>
      <c r="V109" s="109" t="str">
        <f t="shared" si="92"/>
        <v/>
      </c>
      <c r="W109" s="109" t="str">
        <f t="shared" si="92"/>
        <v/>
      </c>
      <c r="X109" s="109" t="str">
        <f t="shared" si="92"/>
        <v/>
      </c>
      <c r="Y109" s="109" t="str">
        <f t="shared" si="92"/>
        <v/>
      </c>
      <c r="Z109" s="109" t="str">
        <f t="shared" si="92"/>
        <v/>
      </c>
      <c r="AA109" s="109" t="str">
        <f t="shared" si="92"/>
        <v/>
      </c>
      <c r="AB109" s="109" t="str">
        <f t="shared" si="92"/>
        <v/>
      </c>
      <c r="AC109" s="109" t="str">
        <f t="shared" si="92"/>
        <v/>
      </c>
      <c r="AD109" s="109" t="str">
        <f t="shared" si="92"/>
        <v/>
      </c>
      <c r="AE109" s="109" t="str">
        <f t="shared" si="92"/>
        <v/>
      </c>
      <c r="AF109" s="109" t="str">
        <f t="shared" si="92"/>
        <v/>
      </c>
      <c r="AG109" s="39"/>
    </row>
    <row r="110" spans="1:33" x14ac:dyDescent="0.2">
      <c r="A110" s="96" t="s">
        <v>469</v>
      </c>
      <c r="B110" s="109" t="str">
        <f>IF(OR(B102="",B106=""),"",B106-((B106-B102)*B96))</f>
        <v/>
      </c>
      <c r="C110" s="109" t="str">
        <f>IF(OR(C102="",C106=""),"",C106-((C106-C102)*C96))</f>
        <v/>
      </c>
      <c r="D110" s="109" t="str">
        <f t="shared" ref="D110:AF110" si="93">IF(OR(D102="",D106=""),"",D106-((D106-D102)*D96))</f>
        <v/>
      </c>
      <c r="E110" s="109" t="str">
        <f t="shared" si="93"/>
        <v/>
      </c>
      <c r="F110" s="109" t="str">
        <f t="shared" si="93"/>
        <v/>
      </c>
      <c r="G110" s="109" t="str">
        <f t="shared" si="93"/>
        <v/>
      </c>
      <c r="H110" s="109" t="str">
        <f t="shared" si="93"/>
        <v/>
      </c>
      <c r="I110" s="109" t="str">
        <f t="shared" si="93"/>
        <v/>
      </c>
      <c r="J110" s="109" t="str">
        <f t="shared" si="93"/>
        <v/>
      </c>
      <c r="K110" s="109" t="str">
        <f t="shared" si="93"/>
        <v/>
      </c>
      <c r="L110" s="109" t="str">
        <f t="shared" si="93"/>
        <v/>
      </c>
      <c r="M110" s="109" t="str">
        <f t="shared" si="93"/>
        <v/>
      </c>
      <c r="N110" s="109" t="str">
        <f t="shared" si="93"/>
        <v/>
      </c>
      <c r="O110" s="109" t="str">
        <f t="shared" si="93"/>
        <v/>
      </c>
      <c r="P110" s="109" t="str">
        <f t="shared" si="93"/>
        <v/>
      </c>
      <c r="Q110" s="109" t="str">
        <f t="shared" si="93"/>
        <v/>
      </c>
      <c r="R110" s="109" t="str">
        <f t="shared" si="93"/>
        <v/>
      </c>
      <c r="S110" s="109" t="str">
        <f t="shared" si="93"/>
        <v/>
      </c>
      <c r="T110" s="109" t="str">
        <f t="shared" si="93"/>
        <v/>
      </c>
      <c r="U110" s="109" t="str">
        <f t="shared" si="93"/>
        <v/>
      </c>
      <c r="V110" s="109" t="str">
        <f t="shared" si="93"/>
        <v/>
      </c>
      <c r="W110" s="109" t="str">
        <f t="shared" si="93"/>
        <v/>
      </c>
      <c r="X110" s="109" t="str">
        <f t="shared" si="93"/>
        <v/>
      </c>
      <c r="Y110" s="109" t="str">
        <f t="shared" si="93"/>
        <v/>
      </c>
      <c r="Z110" s="109" t="str">
        <f t="shared" si="93"/>
        <v/>
      </c>
      <c r="AA110" s="109" t="str">
        <f t="shared" si="93"/>
        <v/>
      </c>
      <c r="AB110" s="109" t="str">
        <f t="shared" si="93"/>
        <v/>
      </c>
      <c r="AC110" s="109" t="str">
        <f t="shared" si="93"/>
        <v/>
      </c>
      <c r="AD110" s="109" t="str">
        <f t="shared" si="93"/>
        <v/>
      </c>
      <c r="AE110" s="109" t="str">
        <f t="shared" si="93"/>
        <v/>
      </c>
      <c r="AF110" s="109" t="str">
        <f t="shared" si="93"/>
        <v/>
      </c>
      <c r="AG110" s="39"/>
    </row>
    <row r="111" spans="1:33" x14ac:dyDescent="0.2">
      <c r="A111" s="96" t="s">
        <v>470</v>
      </c>
      <c r="B111" s="109" t="str">
        <f>IF(OR(B103="",B107=""),"",B107-((B107-B103)*B96))</f>
        <v/>
      </c>
      <c r="C111" s="109" t="str">
        <f>IF(OR(C103="",C107=""),"",C107-((C107-C103)*C96))</f>
        <v/>
      </c>
      <c r="D111" s="109" t="str">
        <f t="shared" ref="D111:AF111" si="94">IF(OR(D103="",D107=""),"",D107-((D107-D103)*D96))</f>
        <v/>
      </c>
      <c r="E111" s="109" t="str">
        <f t="shared" si="94"/>
        <v/>
      </c>
      <c r="F111" s="109" t="str">
        <f t="shared" si="94"/>
        <v/>
      </c>
      <c r="G111" s="109" t="str">
        <f t="shared" si="94"/>
        <v/>
      </c>
      <c r="H111" s="109" t="str">
        <f t="shared" si="94"/>
        <v/>
      </c>
      <c r="I111" s="109" t="str">
        <f t="shared" si="94"/>
        <v/>
      </c>
      <c r="J111" s="109" t="str">
        <f t="shared" si="94"/>
        <v/>
      </c>
      <c r="K111" s="109" t="str">
        <f t="shared" si="94"/>
        <v/>
      </c>
      <c r="L111" s="109" t="str">
        <f t="shared" si="94"/>
        <v/>
      </c>
      <c r="M111" s="109" t="str">
        <f t="shared" si="94"/>
        <v/>
      </c>
      <c r="N111" s="109" t="str">
        <f t="shared" si="94"/>
        <v/>
      </c>
      <c r="O111" s="109" t="str">
        <f t="shared" si="94"/>
        <v/>
      </c>
      <c r="P111" s="109" t="str">
        <f t="shared" si="94"/>
        <v/>
      </c>
      <c r="Q111" s="109" t="str">
        <f t="shared" si="94"/>
        <v/>
      </c>
      <c r="R111" s="109" t="str">
        <f t="shared" si="94"/>
        <v/>
      </c>
      <c r="S111" s="109" t="str">
        <f t="shared" si="94"/>
        <v/>
      </c>
      <c r="T111" s="109" t="str">
        <f t="shared" si="94"/>
        <v/>
      </c>
      <c r="U111" s="109" t="str">
        <f t="shared" si="94"/>
        <v/>
      </c>
      <c r="V111" s="109" t="str">
        <f t="shared" si="94"/>
        <v/>
      </c>
      <c r="W111" s="109" t="str">
        <f t="shared" si="94"/>
        <v/>
      </c>
      <c r="X111" s="109" t="str">
        <f t="shared" si="94"/>
        <v/>
      </c>
      <c r="Y111" s="109" t="str">
        <f t="shared" si="94"/>
        <v/>
      </c>
      <c r="Z111" s="109" t="str">
        <f t="shared" si="94"/>
        <v/>
      </c>
      <c r="AA111" s="109" t="str">
        <f t="shared" si="94"/>
        <v/>
      </c>
      <c r="AB111" s="109" t="str">
        <f t="shared" si="94"/>
        <v/>
      </c>
      <c r="AC111" s="109" t="str">
        <f t="shared" si="94"/>
        <v/>
      </c>
      <c r="AD111" s="109" t="str">
        <f t="shared" si="94"/>
        <v/>
      </c>
      <c r="AE111" s="109" t="str">
        <f t="shared" si="94"/>
        <v/>
      </c>
      <c r="AF111" s="109" t="str">
        <f t="shared" si="94"/>
        <v/>
      </c>
      <c r="AG111" s="39"/>
    </row>
    <row r="112" spans="1:33" x14ac:dyDescent="0.2">
      <c r="A112" s="96" t="s">
        <v>471</v>
      </c>
      <c r="B112" s="109" t="str">
        <f>IF(OR(B104="",B108=""),"",B108-((B108-B104)*B96))</f>
        <v/>
      </c>
      <c r="C112" s="109" t="str">
        <f>IF(OR(C104="",C108=""),"",C108-((C108-C104)*C96))</f>
        <v/>
      </c>
      <c r="D112" s="109" t="str">
        <f t="shared" ref="D112:AF112" si="95">IF(OR(D104="",D108=""),"",D108-((D108-D104)*D96))</f>
        <v/>
      </c>
      <c r="E112" s="109" t="str">
        <f t="shared" si="95"/>
        <v/>
      </c>
      <c r="F112" s="109" t="str">
        <f t="shared" si="95"/>
        <v/>
      </c>
      <c r="G112" s="109" t="str">
        <f t="shared" si="95"/>
        <v/>
      </c>
      <c r="H112" s="109" t="str">
        <f t="shared" si="95"/>
        <v/>
      </c>
      <c r="I112" s="109" t="str">
        <f t="shared" si="95"/>
        <v/>
      </c>
      <c r="J112" s="109" t="str">
        <f t="shared" si="95"/>
        <v/>
      </c>
      <c r="K112" s="109" t="str">
        <f t="shared" si="95"/>
        <v/>
      </c>
      <c r="L112" s="109" t="str">
        <f t="shared" si="95"/>
        <v/>
      </c>
      <c r="M112" s="109" t="str">
        <f t="shared" si="95"/>
        <v/>
      </c>
      <c r="N112" s="109" t="str">
        <f t="shared" si="95"/>
        <v/>
      </c>
      <c r="O112" s="109" t="str">
        <f t="shared" si="95"/>
        <v/>
      </c>
      <c r="P112" s="109" t="str">
        <f t="shared" si="95"/>
        <v/>
      </c>
      <c r="Q112" s="109" t="str">
        <f t="shared" si="95"/>
        <v/>
      </c>
      <c r="R112" s="109" t="str">
        <f t="shared" si="95"/>
        <v/>
      </c>
      <c r="S112" s="109" t="str">
        <f t="shared" si="95"/>
        <v/>
      </c>
      <c r="T112" s="109" t="str">
        <f t="shared" si="95"/>
        <v/>
      </c>
      <c r="U112" s="109" t="str">
        <f t="shared" si="95"/>
        <v/>
      </c>
      <c r="V112" s="109" t="str">
        <f t="shared" si="95"/>
        <v/>
      </c>
      <c r="W112" s="109" t="str">
        <f t="shared" si="95"/>
        <v/>
      </c>
      <c r="X112" s="109" t="str">
        <f t="shared" si="95"/>
        <v/>
      </c>
      <c r="Y112" s="109" t="str">
        <f t="shared" si="95"/>
        <v/>
      </c>
      <c r="Z112" s="109" t="str">
        <f t="shared" si="95"/>
        <v/>
      </c>
      <c r="AA112" s="109" t="str">
        <f t="shared" si="95"/>
        <v/>
      </c>
      <c r="AB112" s="109" t="str">
        <f t="shared" si="95"/>
        <v/>
      </c>
      <c r="AC112" s="109" t="str">
        <f t="shared" si="95"/>
        <v/>
      </c>
      <c r="AD112" s="109" t="str">
        <f t="shared" si="95"/>
        <v/>
      </c>
      <c r="AE112" s="109" t="str">
        <f t="shared" si="95"/>
        <v/>
      </c>
      <c r="AF112" s="109" t="str">
        <f t="shared" si="95"/>
        <v/>
      </c>
      <c r="AG112" s="39"/>
    </row>
    <row r="113" spans="1:33" x14ac:dyDescent="0.2">
      <c r="A113" s="96" t="s">
        <v>487</v>
      </c>
      <c r="B113" s="109" t="str">
        <f t="shared" ref="B113:AF113" si="96">IF(OR(B109="",B110=""),"",B110-((B110-B109)*LogVpercent))</f>
        <v/>
      </c>
      <c r="C113" s="109" t="str">
        <f t="shared" si="96"/>
        <v/>
      </c>
      <c r="D113" s="109" t="str">
        <f t="shared" si="96"/>
        <v/>
      </c>
      <c r="E113" s="109" t="str">
        <f t="shared" si="96"/>
        <v/>
      </c>
      <c r="F113" s="109" t="str">
        <f t="shared" si="96"/>
        <v/>
      </c>
      <c r="G113" s="109" t="str">
        <f t="shared" si="96"/>
        <v/>
      </c>
      <c r="H113" s="109" t="str">
        <f t="shared" si="96"/>
        <v/>
      </c>
      <c r="I113" s="109" t="str">
        <f t="shared" si="96"/>
        <v/>
      </c>
      <c r="J113" s="109" t="str">
        <f t="shared" si="96"/>
        <v/>
      </c>
      <c r="K113" s="109" t="str">
        <f t="shared" si="96"/>
        <v/>
      </c>
      <c r="L113" s="109" t="str">
        <f t="shared" si="96"/>
        <v/>
      </c>
      <c r="M113" s="109" t="str">
        <f t="shared" si="96"/>
        <v/>
      </c>
      <c r="N113" s="109" t="str">
        <f t="shared" si="96"/>
        <v/>
      </c>
      <c r="O113" s="109" t="str">
        <f t="shared" si="96"/>
        <v/>
      </c>
      <c r="P113" s="109" t="str">
        <f t="shared" si="96"/>
        <v/>
      </c>
      <c r="Q113" s="109" t="str">
        <f t="shared" si="96"/>
        <v/>
      </c>
      <c r="R113" s="109" t="str">
        <f t="shared" si="96"/>
        <v/>
      </c>
      <c r="S113" s="109" t="str">
        <f t="shared" si="96"/>
        <v/>
      </c>
      <c r="T113" s="109" t="str">
        <f t="shared" si="96"/>
        <v/>
      </c>
      <c r="U113" s="109" t="str">
        <f t="shared" si="96"/>
        <v/>
      </c>
      <c r="V113" s="109" t="str">
        <f t="shared" si="96"/>
        <v/>
      </c>
      <c r="W113" s="109" t="str">
        <f t="shared" si="96"/>
        <v/>
      </c>
      <c r="X113" s="109" t="str">
        <f t="shared" si="96"/>
        <v/>
      </c>
      <c r="Y113" s="109" t="str">
        <f t="shared" si="96"/>
        <v/>
      </c>
      <c r="Z113" s="109" t="str">
        <f t="shared" si="96"/>
        <v/>
      </c>
      <c r="AA113" s="109" t="str">
        <f t="shared" si="96"/>
        <v/>
      </c>
      <c r="AB113" s="109" t="str">
        <f t="shared" si="96"/>
        <v/>
      </c>
      <c r="AC113" s="109" t="str">
        <f t="shared" si="96"/>
        <v/>
      </c>
      <c r="AD113" s="109" t="str">
        <f t="shared" si="96"/>
        <v/>
      </c>
      <c r="AE113" s="109" t="str">
        <f t="shared" si="96"/>
        <v/>
      </c>
      <c r="AF113" s="109" t="str">
        <f t="shared" si="96"/>
        <v/>
      </c>
      <c r="AG113" s="39"/>
    </row>
    <row r="114" spans="1:33" x14ac:dyDescent="0.2">
      <c r="A114" s="96" t="s">
        <v>488</v>
      </c>
      <c r="B114" s="109" t="str">
        <f t="shared" ref="B114:AF114" si="97">IF(OR(B110="",B111=""),"",B111-((B111-B110)*LogVpercent))</f>
        <v/>
      </c>
      <c r="C114" s="109" t="str">
        <f t="shared" si="97"/>
        <v/>
      </c>
      <c r="D114" s="109" t="str">
        <f t="shared" si="97"/>
        <v/>
      </c>
      <c r="E114" s="109" t="str">
        <f t="shared" si="97"/>
        <v/>
      </c>
      <c r="F114" s="109" t="str">
        <f t="shared" si="97"/>
        <v/>
      </c>
      <c r="G114" s="109" t="str">
        <f t="shared" si="97"/>
        <v/>
      </c>
      <c r="H114" s="109" t="str">
        <f t="shared" si="97"/>
        <v/>
      </c>
      <c r="I114" s="109" t="str">
        <f t="shared" si="97"/>
        <v/>
      </c>
      <c r="J114" s="109" t="str">
        <f t="shared" si="97"/>
        <v/>
      </c>
      <c r="K114" s="109" t="str">
        <f t="shared" si="97"/>
        <v/>
      </c>
      <c r="L114" s="109" t="str">
        <f t="shared" si="97"/>
        <v/>
      </c>
      <c r="M114" s="109" t="str">
        <f t="shared" si="97"/>
        <v/>
      </c>
      <c r="N114" s="109" t="str">
        <f t="shared" si="97"/>
        <v/>
      </c>
      <c r="O114" s="109" t="str">
        <f t="shared" si="97"/>
        <v/>
      </c>
      <c r="P114" s="109" t="str">
        <f t="shared" si="97"/>
        <v/>
      </c>
      <c r="Q114" s="109" t="str">
        <f t="shared" si="97"/>
        <v/>
      </c>
      <c r="R114" s="109" t="str">
        <f t="shared" si="97"/>
        <v/>
      </c>
      <c r="S114" s="109" t="str">
        <f t="shared" si="97"/>
        <v/>
      </c>
      <c r="T114" s="109" t="str">
        <f t="shared" si="97"/>
        <v/>
      </c>
      <c r="U114" s="109" t="str">
        <f t="shared" si="97"/>
        <v/>
      </c>
      <c r="V114" s="109" t="str">
        <f t="shared" si="97"/>
        <v/>
      </c>
      <c r="W114" s="109" t="str">
        <f t="shared" si="97"/>
        <v/>
      </c>
      <c r="X114" s="109" t="str">
        <f t="shared" si="97"/>
        <v/>
      </c>
      <c r="Y114" s="109" t="str">
        <f t="shared" si="97"/>
        <v/>
      </c>
      <c r="Z114" s="109" t="str">
        <f t="shared" si="97"/>
        <v/>
      </c>
      <c r="AA114" s="109" t="str">
        <f t="shared" si="97"/>
        <v/>
      </c>
      <c r="AB114" s="109" t="str">
        <f t="shared" si="97"/>
        <v/>
      </c>
      <c r="AC114" s="109" t="str">
        <f t="shared" si="97"/>
        <v/>
      </c>
      <c r="AD114" s="109" t="str">
        <f t="shared" si="97"/>
        <v/>
      </c>
      <c r="AE114" s="109" t="str">
        <f t="shared" si="97"/>
        <v/>
      </c>
      <c r="AF114" s="109" t="str">
        <f t="shared" si="97"/>
        <v/>
      </c>
      <c r="AG114" s="39"/>
    </row>
    <row r="115" spans="1:33" x14ac:dyDescent="0.2">
      <c r="A115" s="96" t="s">
        <v>489</v>
      </c>
      <c r="B115" s="109" t="str">
        <f>IF(OR(B113="",B114=""),"",B114-((B114-B113)*B20))</f>
        <v/>
      </c>
      <c r="C115" s="109" t="str">
        <f>IF(OR(C113="",C114=""),"",C114-((C114-C113)*C20))</f>
        <v/>
      </c>
      <c r="D115" s="109" t="str">
        <f t="shared" ref="D115:AF115" si="98">IF(OR(D113="",D114=""),"",D114-((D114-D113)*D20))</f>
        <v/>
      </c>
      <c r="E115" s="109" t="str">
        <f t="shared" si="98"/>
        <v/>
      </c>
      <c r="F115" s="109" t="str">
        <f t="shared" si="98"/>
        <v/>
      </c>
      <c r="G115" s="109" t="str">
        <f t="shared" si="98"/>
        <v/>
      </c>
      <c r="H115" s="109" t="str">
        <f t="shared" si="98"/>
        <v/>
      </c>
      <c r="I115" s="109" t="str">
        <f t="shared" si="98"/>
        <v/>
      </c>
      <c r="J115" s="109" t="str">
        <f t="shared" si="98"/>
        <v/>
      </c>
      <c r="K115" s="109" t="str">
        <f t="shared" si="98"/>
        <v/>
      </c>
      <c r="L115" s="109" t="str">
        <f t="shared" si="98"/>
        <v/>
      </c>
      <c r="M115" s="109" t="str">
        <f t="shared" si="98"/>
        <v/>
      </c>
      <c r="N115" s="109" t="str">
        <f t="shared" si="98"/>
        <v/>
      </c>
      <c r="O115" s="109" t="str">
        <f t="shared" si="98"/>
        <v/>
      </c>
      <c r="P115" s="109" t="str">
        <f t="shared" si="98"/>
        <v/>
      </c>
      <c r="Q115" s="109" t="str">
        <f t="shared" si="98"/>
        <v/>
      </c>
      <c r="R115" s="109" t="str">
        <f t="shared" si="98"/>
        <v/>
      </c>
      <c r="S115" s="109" t="str">
        <f t="shared" si="98"/>
        <v/>
      </c>
      <c r="T115" s="109" t="str">
        <f t="shared" si="98"/>
        <v/>
      </c>
      <c r="U115" s="109" t="str">
        <f t="shared" si="98"/>
        <v/>
      </c>
      <c r="V115" s="109" t="str">
        <f t="shared" si="98"/>
        <v/>
      </c>
      <c r="W115" s="109" t="str">
        <f t="shared" si="98"/>
        <v/>
      </c>
      <c r="X115" s="109" t="str">
        <f t="shared" si="98"/>
        <v/>
      </c>
      <c r="Y115" s="109" t="str">
        <f t="shared" si="98"/>
        <v/>
      </c>
      <c r="Z115" s="109" t="str">
        <f t="shared" si="98"/>
        <v/>
      </c>
      <c r="AA115" s="109" t="str">
        <f t="shared" si="98"/>
        <v/>
      </c>
      <c r="AB115" s="109" t="str">
        <f t="shared" si="98"/>
        <v/>
      </c>
      <c r="AC115" s="109" t="str">
        <f t="shared" si="98"/>
        <v/>
      </c>
      <c r="AD115" s="109" t="str">
        <f t="shared" si="98"/>
        <v/>
      </c>
      <c r="AE115" s="109" t="str">
        <f t="shared" si="98"/>
        <v/>
      </c>
      <c r="AF115" s="109" t="str">
        <f t="shared" si="98"/>
        <v/>
      </c>
      <c r="AG115" s="39"/>
    </row>
    <row r="116" spans="1:33" x14ac:dyDescent="0.2">
      <c r="A116" s="96" t="s">
        <v>494</v>
      </c>
      <c r="B116" s="108" t="str">
        <f t="shared" ref="B116:AF116" si="99">IF(OR(B39="",B115="",S1Disinfectant&lt;&gt;"Cl2 (free)"),"",IF(OR(B39=0,B34&gt;10),0,B39/B115))</f>
        <v/>
      </c>
      <c r="C116" s="108" t="str">
        <f t="shared" si="99"/>
        <v/>
      </c>
      <c r="D116" s="108" t="str">
        <f t="shared" si="99"/>
        <v/>
      </c>
      <c r="E116" s="108" t="str">
        <f t="shared" si="99"/>
        <v/>
      </c>
      <c r="F116" s="108" t="str">
        <f t="shared" si="99"/>
        <v/>
      </c>
      <c r="G116" s="108" t="str">
        <f t="shared" si="99"/>
        <v/>
      </c>
      <c r="H116" s="108" t="str">
        <f t="shared" si="99"/>
        <v/>
      </c>
      <c r="I116" s="108" t="str">
        <f t="shared" si="99"/>
        <v/>
      </c>
      <c r="J116" s="108" t="str">
        <f t="shared" si="99"/>
        <v/>
      </c>
      <c r="K116" s="108" t="str">
        <f t="shared" si="99"/>
        <v/>
      </c>
      <c r="L116" s="108" t="str">
        <f t="shared" si="99"/>
        <v/>
      </c>
      <c r="M116" s="108" t="str">
        <f t="shared" si="99"/>
        <v/>
      </c>
      <c r="N116" s="108" t="str">
        <f t="shared" si="99"/>
        <v/>
      </c>
      <c r="O116" s="108" t="str">
        <f t="shared" si="99"/>
        <v/>
      </c>
      <c r="P116" s="108" t="str">
        <f t="shared" si="99"/>
        <v/>
      </c>
      <c r="Q116" s="108" t="str">
        <f t="shared" si="99"/>
        <v/>
      </c>
      <c r="R116" s="108" t="str">
        <f t="shared" si="99"/>
        <v/>
      </c>
      <c r="S116" s="108" t="str">
        <f t="shared" si="99"/>
        <v/>
      </c>
      <c r="T116" s="108" t="str">
        <f t="shared" si="99"/>
        <v/>
      </c>
      <c r="U116" s="108" t="str">
        <f t="shared" si="99"/>
        <v/>
      </c>
      <c r="V116" s="108" t="str">
        <f t="shared" si="99"/>
        <v/>
      </c>
      <c r="W116" s="108" t="str">
        <f t="shared" si="99"/>
        <v/>
      </c>
      <c r="X116" s="108" t="str">
        <f t="shared" si="99"/>
        <v/>
      </c>
      <c r="Y116" s="108" t="str">
        <f t="shared" si="99"/>
        <v/>
      </c>
      <c r="Z116" s="108" t="str">
        <f t="shared" si="99"/>
        <v/>
      </c>
      <c r="AA116" s="108" t="str">
        <f t="shared" si="99"/>
        <v/>
      </c>
      <c r="AB116" s="108" t="str">
        <f t="shared" si="99"/>
        <v/>
      </c>
      <c r="AC116" s="108" t="str">
        <f t="shared" si="99"/>
        <v/>
      </c>
      <c r="AD116" s="108" t="str">
        <f t="shared" si="99"/>
        <v/>
      </c>
      <c r="AE116" s="108" t="str">
        <f t="shared" si="99"/>
        <v/>
      </c>
      <c r="AF116" s="108" t="str">
        <f t="shared" si="99"/>
        <v/>
      </c>
      <c r="AG116" s="39"/>
    </row>
    <row r="117" spans="1:33" x14ac:dyDescent="0.2">
      <c r="A117" s="38"/>
      <c r="AG117" s="39"/>
    </row>
    <row r="118" spans="1:33" x14ac:dyDescent="0.2">
      <c r="A118" s="32" t="s">
        <v>508</v>
      </c>
      <c r="AG118" s="39"/>
    </row>
    <row r="119" spans="1:33" x14ac:dyDescent="0.2">
      <c r="A119" s="106" t="s">
        <v>514</v>
      </c>
      <c r="B119" s="99" t="str">
        <f t="shared" ref="B119:AF119" si="100">IF(OR(B39="",LogGcat2="",B21=""),"",HLOOKUP(LogGcat2,ClOgTable,B22+2,FALSE))</f>
        <v/>
      </c>
      <c r="C119" s="99" t="str">
        <f t="shared" si="100"/>
        <v/>
      </c>
      <c r="D119" s="99" t="str">
        <f t="shared" si="100"/>
        <v/>
      </c>
      <c r="E119" s="99" t="str">
        <f t="shared" si="100"/>
        <v/>
      </c>
      <c r="F119" s="99" t="str">
        <f t="shared" si="100"/>
        <v/>
      </c>
      <c r="G119" s="99" t="str">
        <f t="shared" si="100"/>
        <v/>
      </c>
      <c r="H119" s="99" t="str">
        <f t="shared" si="100"/>
        <v/>
      </c>
      <c r="I119" s="99" t="str">
        <f t="shared" si="100"/>
        <v/>
      </c>
      <c r="J119" s="99" t="str">
        <f t="shared" si="100"/>
        <v/>
      </c>
      <c r="K119" s="99" t="str">
        <f t="shared" si="100"/>
        <v/>
      </c>
      <c r="L119" s="99" t="str">
        <f t="shared" si="100"/>
        <v/>
      </c>
      <c r="M119" s="99" t="str">
        <f t="shared" si="100"/>
        <v/>
      </c>
      <c r="N119" s="99" t="str">
        <f t="shared" si="100"/>
        <v/>
      </c>
      <c r="O119" s="99" t="str">
        <f t="shared" si="100"/>
        <v/>
      </c>
      <c r="P119" s="99" t="str">
        <f t="shared" si="100"/>
        <v/>
      </c>
      <c r="Q119" s="99" t="str">
        <f t="shared" si="100"/>
        <v/>
      </c>
      <c r="R119" s="99" t="str">
        <f t="shared" si="100"/>
        <v/>
      </c>
      <c r="S119" s="99" t="str">
        <f t="shared" si="100"/>
        <v/>
      </c>
      <c r="T119" s="99" t="str">
        <f t="shared" si="100"/>
        <v/>
      </c>
      <c r="U119" s="99" t="str">
        <f t="shared" si="100"/>
        <v/>
      </c>
      <c r="V119" s="99" t="str">
        <f t="shared" si="100"/>
        <v/>
      </c>
      <c r="W119" s="99" t="str">
        <f t="shared" si="100"/>
        <v/>
      </c>
      <c r="X119" s="99" t="str">
        <f t="shared" si="100"/>
        <v/>
      </c>
      <c r="Y119" s="99" t="str">
        <f t="shared" si="100"/>
        <v/>
      </c>
      <c r="Z119" s="99" t="str">
        <f t="shared" si="100"/>
        <v/>
      </c>
      <c r="AA119" s="99" t="str">
        <f t="shared" si="100"/>
        <v/>
      </c>
      <c r="AB119" s="99" t="str">
        <f t="shared" si="100"/>
        <v/>
      </c>
      <c r="AC119" s="99" t="str">
        <f t="shared" si="100"/>
        <v/>
      </c>
      <c r="AD119" s="99" t="str">
        <f t="shared" si="100"/>
        <v/>
      </c>
      <c r="AE119" s="99" t="str">
        <f t="shared" si="100"/>
        <v/>
      </c>
      <c r="AF119" s="99" t="str">
        <f t="shared" si="100"/>
        <v/>
      </c>
      <c r="AG119" s="39"/>
    </row>
    <row r="120" spans="1:33" x14ac:dyDescent="0.2">
      <c r="A120" s="106" t="s">
        <v>515</v>
      </c>
      <c r="B120" s="99" t="str">
        <f t="shared" ref="B120:AF120" si="101">IF(OR(B39="",LogGcat1="",B21=""),"",HLOOKUP(LogGcat1,ClOgTable,B22+2,FALSE))</f>
        <v/>
      </c>
      <c r="C120" s="99" t="str">
        <f t="shared" si="101"/>
        <v/>
      </c>
      <c r="D120" s="99" t="str">
        <f t="shared" si="101"/>
        <v/>
      </c>
      <c r="E120" s="99" t="str">
        <f t="shared" si="101"/>
        <v/>
      </c>
      <c r="F120" s="99" t="str">
        <f t="shared" si="101"/>
        <v/>
      </c>
      <c r="G120" s="99" t="str">
        <f t="shared" si="101"/>
        <v/>
      </c>
      <c r="H120" s="99" t="str">
        <f t="shared" si="101"/>
        <v/>
      </c>
      <c r="I120" s="99" t="str">
        <f t="shared" si="101"/>
        <v/>
      </c>
      <c r="J120" s="99" t="str">
        <f t="shared" si="101"/>
        <v/>
      </c>
      <c r="K120" s="99" t="str">
        <f t="shared" si="101"/>
        <v/>
      </c>
      <c r="L120" s="99" t="str">
        <f t="shared" si="101"/>
        <v/>
      </c>
      <c r="M120" s="99" t="str">
        <f t="shared" si="101"/>
        <v/>
      </c>
      <c r="N120" s="99" t="str">
        <f t="shared" si="101"/>
        <v/>
      </c>
      <c r="O120" s="99" t="str">
        <f t="shared" si="101"/>
        <v/>
      </c>
      <c r="P120" s="99" t="str">
        <f t="shared" si="101"/>
        <v/>
      </c>
      <c r="Q120" s="99" t="str">
        <f t="shared" si="101"/>
        <v/>
      </c>
      <c r="R120" s="99" t="str">
        <f t="shared" si="101"/>
        <v/>
      </c>
      <c r="S120" s="99" t="str">
        <f t="shared" si="101"/>
        <v/>
      </c>
      <c r="T120" s="99" t="str">
        <f t="shared" si="101"/>
        <v/>
      </c>
      <c r="U120" s="99" t="str">
        <f t="shared" si="101"/>
        <v/>
      </c>
      <c r="V120" s="99" t="str">
        <f t="shared" si="101"/>
        <v/>
      </c>
      <c r="W120" s="99" t="str">
        <f t="shared" si="101"/>
        <v/>
      </c>
      <c r="X120" s="99" t="str">
        <f t="shared" si="101"/>
        <v/>
      </c>
      <c r="Y120" s="99" t="str">
        <f t="shared" si="101"/>
        <v/>
      </c>
      <c r="Z120" s="99" t="str">
        <f t="shared" si="101"/>
        <v/>
      </c>
      <c r="AA120" s="99" t="str">
        <f t="shared" si="101"/>
        <v/>
      </c>
      <c r="AB120" s="99" t="str">
        <f t="shared" si="101"/>
        <v/>
      </c>
      <c r="AC120" s="99" t="str">
        <f t="shared" si="101"/>
        <v/>
      </c>
      <c r="AD120" s="99" t="str">
        <f t="shared" si="101"/>
        <v/>
      </c>
      <c r="AE120" s="99" t="str">
        <f t="shared" si="101"/>
        <v/>
      </c>
      <c r="AF120" s="99" t="str">
        <f t="shared" si="101"/>
        <v/>
      </c>
      <c r="AG120" s="39"/>
    </row>
    <row r="121" spans="1:33" x14ac:dyDescent="0.2">
      <c r="A121" s="106" t="s">
        <v>516</v>
      </c>
      <c r="B121" s="99" t="str">
        <f t="shared" ref="B121:AF121" si="102">IF(OR(B39="",LogGcat2="",B21=""),"",HLOOKUP(LogGcat2,ClOgTable,B21+2,FALSE))</f>
        <v/>
      </c>
      <c r="C121" s="99" t="str">
        <f t="shared" si="102"/>
        <v/>
      </c>
      <c r="D121" s="99" t="str">
        <f t="shared" si="102"/>
        <v/>
      </c>
      <c r="E121" s="99" t="str">
        <f t="shared" si="102"/>
        <v/>
      </c>
      <c r="F121" s="99" t="str">
        <f t="shared" si="102"/>
        <v/>
      </c>
      <c r="G121" s="99" t="str">
        <f t="shared" si="102"/>
        <v/>
      </c>
      <c r="H121" s="99" t="str">
        <f t="shared" si="102"/>
        <v/>
      </c>
      <c r="I121" s="99" t="str">
        <f t="shared" si="102"/>
        <v/>
      </c>
      <c r="J121" s="99" t="str">
        <f t="shared" si="102"/>
        <v/>
      </c>
      <c r="K121" s="99" t="str">
        <f t="shared" si="102"/>
        <v/>
      </c>
      <c r="L121" s="99" t="str">
        <f t="shared" si="102"/>
        <v/>
      </c>
      <c r="M121" s="99" t="str">
        <f t="shared" si="102"/>
        <v/>
      </c>
      <c r="N121" s="99" t="str">
        <f t="shared" si="102"/>
        <v/>
      </c>
      <c r="O121" s="99" t="str">
        <f t="shared" si="102"/>
        <v/>
      </c>
      <c r="P121" s="99" t="str">
        <f t="shared" si="102"/>
        <v/>
      </c>
      <c r="Q121" s="99" t="str">
        <f t="shared" si="102"/>
        <v/>
      </c>
      <c r="R121" s="99" t="str">
        <f t="shared" si="102"/>
        <v/>
      </c>
      <c r="S121" s="99" t="str">
        <f t="shared" si="102"/>
        <v/>
      </c>
      <c r="T121" s="99" t="str">
        <f t="shared" si="102"/>
        <v/>
      </c>
      <c r="U121" s="99" t="str">
        <f t="shared" si="102"/>
        <v/>
      </c>
      <c r="V121" s="99" t="str">
        <f t="shared" si="102"/>
        <v/>
      </c>
      <c r="W121" s="99" t="str">
        <f t="shared" si="102"/>
        <v/>
      </c>
      <c r="X121" s="99" t="str">
        <f t="shared" si="102"/>
        <v/>
      </c>
      <c r="Y121" s="99" t="str">
        <f t="shared" si="102"/>
        <v/>
      </c>
      <c r="Z121" s="99" t="str">
        <f t="shared" si="102"/>
        <v/>
      </c>
      <c r="AA121" s="99" t="str">
        <f t="shared" si="102"/>
        <v/>
      </c>
      <c r="AB121" s="99" t="str">
        <f t="shared" si="102"/>
        <v/>
      </c>
      <c r="AC121" s="99" t="str">
        <f t="shared" si="102"/>
        <v/>
      </c>
      <c r="AD121" s="99" t="str">
        <f t="shared" si="102"/>
        <v/>
      </c>
      <c r="AE121" s="99" t="str">
        <f t="shared" si="102"/>
        <v/>
      </c>
      <c r="AF121" s="99" t="str">
        <f t="shared" si="102"/>
        <v/>
      </c>
      <c r="AG121" s="39"/>
    </row>
    <row r="122" spans="1:33" x14ac:dyDescent="0.2">
      <c r="A122" s="106" t="s">
        <v>517</v>
      </c>
      <c r="B122" s="99" t="str">
        <f t="shared" ref="B122:AF122" si="103">IF(OR(B39="",LogGcat1="",B21=""),"",HLOOKUP(LogGcat1,ClOgTable,B21+2,FALSE))</f>
        <v/>
      </c>
      <c r="C122" s="99" t="str">
        <f t="shared" si="103"/>
        <v/>
      </c>
      <c r="D122" s="99" t="str">
        <f t="shared" si="103"/>
        <v/>
      </c>
      <c r="E122" s="99" t="str">
        <f t="shared" si="103"/>
        <v/>
      </c>
      <c r="F122" s="99" t="str">
        <f t="shared" si="103"/>
        <v/>
      </c>
      <c r="G122" s="99" t="str">
        <f t="shared" si="103"/>
        <v/>
      </c>
      <c r="H122" s="99" t="str">
        <f t="shared" si="103"/>
        <v/>
      </c>
      <c r="I122" s="99" t="str">
        <f t="shared" si="103"/>
        <v/>
      </c>
      <c r="J122" s="99" t="str">
        <f t="shared" si="103"/>
        <v/>
      </c>
      <c r="K122" s="99" t="str">
        <f t="shared" si="103"/>
        <v/>
      </c>
      <c r="L122" s="99" t="str">
        <f t="shared" si="103"/>
        <v/>
      </c>
      <c r="M122" s="99" t="str">
        <f t="shared" si="103"/>
        <v/>
      </c>
      <c r="N122" s="99" t="str">
        <f t="shared" si="103"/>
        <v/>
      </c>
      <c r="O122" s="99" t="str">
        <f t="shared" si="103"/>
        <v/>
      </c>
      <c r="P122" s="99" t="str">
        <f t="shared" si="103"/>
        <v/>
      </c>
      <c r="Q122" s="99" t="str">
        <f t="shared" si="103"/>
        <v/>
      </c>
      <c r="R122" s="99" t="str">
        <f t="shared" si="103"/>
        <v/>
      </c>
      <c r="S122" s="99" t="str">
        <f t="shared" si="103"/>
        <v/>
      </c>
      <c r="T122" s="99" t="str">
        <f t="shared" si="103"/>
        <v/>
      </c>
      <c r="U122" s="99" t="str">
        <f t="shared" si="103"/>
        <v/>
      </c>
      <c r="V122" s="99" t="str">
        <f t="shared" si="103"/>
        <v/>
      </c>
      <c r="W122" s="99" t="str">
        <f t="shared" si="103"/>
        <v/>
      </c>
      <c r="X122" s="99" t="str">
        <f t="shared" si="103"/>
        <v/>
      </c>
      <c r="Y122" s="99" t="str">
        <f t="shared" si="103"/>
        <v/>
      </c>
      <c r="Z122" s="99" t="str">
        <f t="shared" si="103"/>
        <v/>
      </c>
      <c r="AA122" s="99" t="str">
        <f t="shared" si="103"/>
        <v/>
      </c>
      <c r="AB122" s="99" t="str">
        <f t="shared" si="103"/>
        <v/>
      </c>
      <c r="AC122" s="99" t="str">
        <f t="shared" si="103"/>
        <v/>
      </c>
      <c r="AD122" s="99" t="str">
        <f t="shared" si="103"/>
        <v/>
      </c>
      <c r="AE122" s="99" t="str">
        <f t="shared" si="103"/>
        <v/>
      </c>
      <c r="AF122" s="99" t="str">
        <f t="shared" si="103"/>
        <v/>
      </c>
      <c r="AG122" s="39"/>
    </row>
    <row r="123" spans="1:33" x14ac:dyDescent="0.2">
      <c r="A123" s="106" t="s">
        <v>487</v>
      </c>
      <c r="B123" s="109" t="str">
        <f>IF(OR(B119="",B120=""),"",B120-((B120-B119)*LogGpercent))</f>
        <v/>
      </c>
      <c r="C123" s="109" t="str">
        <f t="shared" ref="C123:AF123" si="104">IF(OR(C119="",C120=""),"",C120-((C120-C119)*LogGpercent))</f>
        <v/>
      </c>
      <c r="D123" s="109" t="str">
        <f t="shared" si="104"/>
        <v/>
      </c>
      <c r="E123" s="109" t="str">
        <f t="shared" si="104"/>
        <v/>
      </c>
      <c r="F123" s="109" t="str">
        <f t="shared" si="104"/>
        <v/>
      </c>
      <c r="G123" s="109" t="str">
        <f t="shared" si="104"/>
        <v/>
      </c>
      <c r="H123" s="109" t="str">
        <f t="shared" si="104"/>
        <v/>
      </c>
      <c r="I123" s="109" t="str">
        <f t="shared" si="104"/>
        <v/>
      </c>
      <c r="J123" s="109" t="str">
        <f t="shared" si="104"/>
        <v/>
      </c>
      <c r="K123" s="109" t="str">
        <f t="shared" si="104"/>
        <v/>
      </c>
      <c r="L123" s="109" t="str">
        <f t="shared" si="104"/>
        <v/>
      </c>
      <c r="M123" s="109" t="str">
        <f t="shared" si="104"/>
        <v/>
      </c>
      <c r="N123" s="109" t="str">
        <f t="shared" si="104"/>
        <v/>
      </c>
      <c r="O123" s="109" t="str">
        <f t="shared" si="104"/>
        <v/>
      </c>
      <c r="P123" s="109" t="str">
        <f t="shared" si="104"/>
        <v/>
      </c>
      <c r="Q123" s="109" t="str">
        <f t="shared" si="104"/>
        <v/>
      </c>
      <c r="R123" s="109" t="str">
        <f t="shared" si="104"/>
        <v/>
      </c>
      <c r="S123" s="109" t="str">
        <f t="shared" si="104"/>
        <v/>
      </c>
      <c r="T123" s="109" t="str">
        <f t="shared" si="104"/>
        <v/>
      </c>
      <c r="U123" s="109" t="str">
        <f t="shared" si="104"/>
        <v/>
      </c>
      <c r="V123" s="109" t="str">
        <f t="shared" si="104"/>
        <v/>
      </c>
      <c r="W123" s="109" t="str">
        <f t="shared" si="104"/>
        <v/>
      </c>
      <c r="X123" s="109" t="str">
        <f t="shared" si="104"/>
        <v/>
      </c>
      <c r="Y123" s="109" t="str">
        <f t="shared" si="104"/>
        <v/>
      </c>
      <c r="Z123" s="109" t="str">
        <f t="shared" si="104"/>
        <v/>
      </c>
      <c r="AA123" s="109" t="str">
        <f t="shared" si="104"/>
        <v/>
      </c>
      <c r="AB123" s="109" t="str">
        <f t="shared" si="104"/>
        <v/>
      </c>
      <c r="AC123" s="109" t="str">
        <f t="shared" si="104"/>
        <v/>
      </c>
      <c r="AD123" s="109" t="str">
        <f t="shared" si="104"/>
        <v/>
      </c>
      <c r="AE123" s="109" t="str">
        <f t="shared" si="104"/>
        <v/>
      </c>
      <c r="AF123" s="109" t="str">
        <f t="shared" si="104"/>
        <v/>
      </c>
      <c r="AG123" s="39"/>
    </row>
    <row r="124" spans="1:33" x14ac:dyDescent="0.2">
      <c r="A124" s="106" t="s">
        <v>518</v>
      </c>
      <c r="B124" s="109" t="str">
        <f>IF(OR(B121="",B122=""),"",B122-((B122-B121)*LogGpercent))</f>
        <v/>
      </c>
      <c r="C124" s="109" t="str">
        <f t="shared" ref="C124:AF124" si="105">IF(OR(C121="",C122=""),"",C122-((C122-C121)*LogGpercent))</f>
        <v/>
      </c>
      <c r="D124" s="109" t="str">
        <f t="shared" si="105"/>
        <v/>
      </c>
      <c r="E124" s="109" t="str">
        <f t="shared" si="105"/>
        <v/>
      </c>
      <c r="F124" s="109" t="str">
        <f t="shared" si="105"/>
        <v/>
      </c>
      <c r="G124" s="109" t="str">
        <f t="shared" si="105"/>
        <v/>
      </c>
      <c r="H124" s="109" t="str">
        <f t="shared" si="105"/>
        <v/>
      </c>
      <c r="I124" s="109" t="str">
        <f t="shared" si="105"/>
        <v/>
      </c>
      <c r="J124" s="109" t="str">
        <f t="shared" si="105"/>
        <v/>
      </c>
      <c r="K124" s="109" t="str">
        <f t="shared" si="105"/>
        <v/>
      </c>
      <c r="L124" s="109" t="str">
        <f t="shared" si="105"/>
        <v/>
      </c>
      <c r="M124" s="109" t="str">
        <f t="shared" si="105"/>
        <v/>
      </c>
      <c r="N124" s="109" t="str">
        <f t="shared" si="105"/>
        <v/>
      </c>
      <c r="O124" s="109" t="str">
        <f t="shared" si="105"/>
        <v/>
      </c>
      <c r="P124" s="109" t="str">
        <f t="shared" si="105"/>
        <v/>
      </c>
      <c r="Q124" s="109" t="str">
        <f t="shared" si="105"/>
        <v/>
      </c>
      <c r="R124" s="109" t="str">
        <f t="shared" si="105"/>
        <v/>
      </c>
      <c r="S124" s="109" t="str">
        <f t="shared" si="105"/>
        <v/>
      </c>
      <c r="T124" s="109" t="str">
        <f t="shared" si="105"/>
        <v/>
      </c>
      <c r="U124" s="109" t="str">
        <f t="shared" si="105"/>
        <v/>
      </c>
      <c r="V124" s="109" t="str">
        <f t="shared" si="105"/>
        <v/>
      </c>
      <c r="W124" s="109" t="str">
        <f t="shared" si="105"/>
        <v/>
      </c>
      <c r="X124" s="109" t="str">
        <f t="shared" si="105"/>
        <v/>
      </c>
      <c r="Y124" s="109" t="str">
        <f t="shared" si="105"/>
        <v/>
      </c>
      <c r="Z124" s="109" t="str">
        <f t="shared" si="105"/>
        <v/>
      </c>
      <c r="AA124" s="109" t="str">
        <f t="shared" si="105"/>
        <v/>
      </c>
      <c r="AB124" s="109" t="str">
        <f t="shared" si="105"/>
        <v/>
      </c>
      <c r="AC124" s="109" t="str">
        <f t="shared" si="105"/>
        <v/>
      </c>
      <c r="AD124" s="109" t="str">
        <f t="shared" si="105"/>
        <v/>
      </c>
      <c r="AE124" s="109" t="str">
        <f t="shared" si="105"/>
        <v/>
      </c>
      <c r="AF124" s="109" t="str">
        <f t="shared" si="105"/>
        <v/>
      </c>
      <c r="AG124" s="39"/>
    </row>
    <row r="125" spans="1:33" x14ac:dyDescent="0.2">
      <c r="A125" s="106" t="s">
        <v>490</v>
      </c>
      <c r="B125" s="109" t="str">
        <f>IF(OR(B123="",B124=""),"",B124-((B124-B123)*B23))</f>
        <v/>
      </c>
      <c r="C125" s="109" t="str">
        <f t="shared" ref="C125:AF125" si="106">IF(OR(C123="",C124=""),"",C124-((C124-C123)*C23))</f>
        <v/>
      </c>
      <c r="D125" s="109" t="str">
        <f t="shared" si="106"/>
        <v/>
      </c>
      <c r="E125" s="109" t="str">
        <f t="shared" si="106"/>
        <v/>
      </c>
      <c r="F125" s="109" t="str">
        <f t="shared" si="106"/>
        <v/>
      </c>
      <c r="G125" s="109" t="str">
        <f t="shared" si="106"/>
        <v/>
      </c>
      <c r="H125" s="109" t="str">
        <f t="shared" si="106"/>
        <v/>
      </c>
      <c r="I125" s="109" t="str">
        <f t="shared" si="106"/>
        <v/>
      </c>
      <c r="J125" s="109" t="str">
        <f t="shared" si="106"/>
        <v/>
      </c>
      <c r="K125" s="109" t="str">
        <f t="shared" si="106"/>
        <v/>
      </c>
      <c r="L125" s="109" t="str">
        <f t="shared" si="106"/>
        <v/>
      </c>
      <c r="M125" s="109" t="str">
        <f t="shared" si="106"/>
        <v/>
      </c>
      <c r="N125" s="109" t="str">
        <f t="shared" si="106"/>
        <v/>
      </c>
      <c r="O125" s="109" t="str">
        <f t="shared" si="106"/>
        <v/>
      </c>
      <c r="P125" s="109" t="str">
        <f t="shared" si="106"/>
        <v/>
      </c>
      <c r="Q125" s="109" t="str">
        <f t="shared" si="106"/>
        <v/>
      </c>
      <c r="R125" s="109" t="str">
        <f t="shared" si="106"/>
        <v/>
      </c>
      <c r="S125" s="109" t="str">
        <f t="shared" si="106"/>
        <v/>
      </c>
      <c r="T125" s="109" t="str">
        <f t="shared" si="106"/>
        <v/>
      </c>
      <c r="U125" s="109" t="str">
        <f t="shared" si="106"/>
        <v/>
      </c>
      <c r="V125" s="109" t="str">
        <f t="shared" si="106"/>
        <v/>
      </c>
      <c r="W125" s="109" t="str">
        <f t="shared" si="106"/>
        <v/>
      </c>
      <c r="X125" s="109" t="str">
        <f t="shared" si="106"/>
        <v/>
      </c>
      <c r="Y125" s="109" t="str">
        <f t="shared" si="106"/>
        <v/>
      </c>
      <c r="Z125" s="109" t="str">
        <f t="shared" si="106"/>
        <v/>
      </c>
      <c r="AA125" s="109" t="str">
        <f t="shared" si="106"/>
        <v/>
      </c>
      <c r="AB125" s="109" t="str">
        <f t="shared" si="106"/>
        <v/>
      </c>
      <c r="AC125" s="109" t="str">
        <f t="shared" si="106"/>
        <v/>
      </c>
      <c r="AD125" s="109" t="str">
        <f t="shared" si="106"/>
        <v/>
      </c>
      <c r="AE125" s="109" t="str">
        <f t="shared" si="106"/>
        <v/>
      </c>
      <c r="AF125" s="109" t="str">
        <f t="shared" si="106"/>
        <v/>
      </c>
      <c r="AG125" s="39"/>
    </row>
    <row r="126" spans="1:33" x14ac:dyDescent="0.2">
      <c r="A126" s="106" t="s">
        <v>485</v>
      </c>
      <c r="B126" s="108" t="str">
        <f t="shared" ref="B126:AF126" si="107">IF(OR(B39="",B125="",S1Disinfectant&lt;&gt;"Chlorine Dioxide"),"",IF(B39=0,0,B39/B125))</f>
        <v/>
      </c>
      <c r="C126" s="108" t="str">
        <f t="shared" si="107"/>
        <v/>
      </c>
      <c r="D126" s="108" t="str">
        <f t="shared" si="107"/>
        <v/>
      </c>
      <c r="E126" s="108" t="str">
        <f t="shared" si="107"/>
        <v/>
      </c>
      <c r="F126" s="108" t="str">
        <f t="shared" si="107"/>
        <v/>
      </c>
      <c r="G126" s="108" t="str">
        <f t="shared" si="107"/>
        <v/>
      </c>
      <c r="H126" s="108" t="str">
        <f t="shared" si="107"/>
        <v/>
      </c>
      <c r="I126" s="108" t="str">
        <f t="shared" si="107"/>
        <v/>
      </c>
      <c r="J126" s="108" t="str">
        <f t="shared" si="107"/>
        <v/>
      </c>
      <c r="K126" s="108" t="str">
        <f t="shared" si="107"/>
        <v/>
      </c>
      <c r="L126" s="108" t="str">
        <f t="shared" si="107"/>
        <v/>
      </c>
      <c r="M126" s="108" t="str">
        <f t="shared" si="107"/>
        <v/>
      </c>
      <c r="N126" s="108" t="str">
        <f t="shared" si="107"/>
        <v/>
      </c>
      <c r="O126" s="108" t="str">
        <f t="shared" si="107"/>
        <v/>
      </c>
      <c r="P126" s="108" t="str">
        <f t="shared" si="107"/>
        <v/>
      </c>
      <c r="Q126" s="108" t="str">
        <f t="shared" si="107"/>
        <v/>
      </c>
      <c r="R126" s="108" t="str">
        <f t="shared" si="107"/>
        <v/>
      </c>
      <c r="S126" s="108" t="str">
        <f t="shared" si="107"/>
        <v/>
      </c>
      <c r="T126" s="108" t="str">
        <f t="shared" si="107"/>
        <v/>
      </c>
      <c r="U126" s="108" t="str">
        <f t="shared" si="107"/>
        <v/>
      </c>
      <c r="V126" s="108" t="str">
        <f t="shared" si="107"/>
        <v/>
      </c>
      <c r="W126" s="108" t="str">
        <f t="shared" si="107"/>
        <v/>
      </c>
      <c r="X126" s="108" t="str">
        <f t="shared" si="107"/>
        <v/>
      </c>
      <c r="Y126" s="108" t="str">
        <f t="shared" si="107"/>
        <v/>
      </c>
      <c r="Z126" s="108" t="str">
        <f t="shared" si="107"/>
        <v/>
      </c>
      <c r="AA126" s="108" t="str">
        <f t="shared" si="107"/>
        <v/>
      </c>
      <c r="AB126" s="108" t="str">
        <f t="shared" si="107"/>
        <v/>
      </c>
      <c r="AC126" s="108" t="str">
        <f t="shared" si="107"/>
        <v/>
      </c>
      <c r="AD126" s="108" t="str">
        <f t="shared" si="107"/>
        <v/>
      </c>
      <c r="AE126" s="108" t="str">
        <f t="shared" si="107"/>
        <v/>
      </c>
      <c r="AF126" s="108" t="str">
        <f t="shared" si="107"/>
        <v/>
      </c>
      <c r="AG126" s="39"/>
    </row>
    <row r="127" spans="1:33" x14ac:dyDescent="0.2">
      <c r="A127" s="32" t="s">
        <v>511</v>
      </c>
      <c r="AG127" s="39"/>
    </row>
    <row r="128" spans="1:33" x14ac:dyDescent="0.2">
      <c r="A128" s="106" t="s">
        <v>514</v>
      </c>
      <c r="B128" s="99" t="str">
        <f t="shared" ref="B128:AF128" si="108">IF(OR(B39="",LogGcat2="",B21=""),"",HLOOKUP(LogGcat2,ClOvTable,B22+2,FALSE))</f>
        <v/>
      </c>
      <c r="C128" s="99" t="str">
        <f t="shared" si="108"/>
        <v/>
      </c>
      <c r="D128" s="99" t="str">
        <f t="shared" si="108"/>
        <v/>
      </c>
      <c r="E128" s="99" t="str">
        <f t="shared" si="108"/>
        <v/>
      </c>
      <c r="F128" s="99" t="str">
        <f t="shared" si="108"/>
        <v/>
      </c>
      <c r="G128" s="99" t="str">
        <f t="shared" si="108"/>
        <v/>
      </c>
      <c r="H128" s="99" t="str">
        <f t="shared" si="108"/>
        <v/>
      </c>
      <c r="I128" s="99" t="str">
        <f t="shared" si="108"/>
        <v/>
      </c>
      <c r="J128" s="99" t="str">
        <f t="shared" si="108"/>
        <v/>
      </c>
      <c r="K128" s="99" t="str">
        <f t="shared" si="108"/>
        <v/>
      </c>
      <c r="L128" s="99" t="str">
        <f t="shared" si="108"/>
        <v/>
      </c>
      <c r="M128" s="99" t="str">
        <f t="shared" si="108"/>
        <v/>
      </c>
      <c r="N128" s="99" t="str">
        <f t="shared" si="108"/>
        <v/>
      </c>
      <c r="O128" s="99" t="str">
        <f t="shared" si="108"/>
        <v/>
      </c>
      <c r="P128" s="99" t="str">
        <f t="shared" si="108"/>
        <v/>
      </c>
      <c r="Q128" s="99" t="str">
        <f t="shared" si="108"/>
        <v/>
      </c>
      <c r="R128" s="99" t="str">
        <f t="shared" si="108"/>
        <v/>
      </c>
      <c r="S128" s="99" t="str">
        <f t="shared" si="108"/>
        <v/>
      </c>
      <c r="T128" s="99" t="str">
        <f t="shared" si="108"/>
        <v/>
      </c>
      <c r="U128" s="99" t="str">
        <f t="shared" si="108"/>
        <v/>
      </c>
      <c r="V128" s="99" t="str">
        <f t="shared" si="108"/>
        <v/>
      </c>
      <c r="W128" s="99" t="str">
        <f t="shared" si="108"/>
        <v/>
      </c>
      <c r="X128" s="99" t="str">
        <f t="shared" si="108"/>
        <v/>
      </c>
      <c r="Y128" s="99" t="str">
        <f t="shared" si="108"/>
        <v/>
      </c>
      <c r="Z128" s="99" t="str">
        <f t="shared" si="108"/>
        <v/>
      </c>
      <c r="AA128" s="99" t="str">
        <f t="shared" si="108"/>
        <v/>
      </c>
      <c r="AB128" s="99" t="str">
        <f t="shared" si="108"/>
        <v/>
      </c>
      <c r="AC128" s="99" t="str">
        <f t="shared" si="108"/>
        <v/>
      </c>
      <c r="AD128" s="99" t="str">
        <f t="shared" si="108"/>
        <v/>
      </c>
      <c r="AE128" s="99" t="str">
        <f t="shared" si="108"/>
        <v/>
      </c>
      <c r="AF128" s="99" t="str">
        <f t="shared" si="108"/>
        <v/>
      </c>
      <c r="AG128" s="39"/>
    </row>
    <row r="129" spans="1:33" x14ac:dyDescent="0.2">
      <c r="A129" s="106" t="s">
        <v>515</v>
      </c>
      <c r="B129" s="99" t="str">
        <f t="shared" ref="B129:AF129" si="109">IF(OR(B39="",LogGcat1="",B21=""),"",HLOOKUP(LogGcat1,ClOvTable,B22+2,FALSE))</f>
        <v/>
      </c>
      <c r="C129" s="99" t="str">
        <f t="shared" si="109"/>
        <v/>
      </c>
      <c r="D129" s="99" t="str">
        <f t="shared" si="109"/>
        <v/>
      </c>
      <c r="E129" s="99" t="str">
        <f t="shared" si="109"/>
        <v/>
      </c>
      <c r="F129" s="99" t="str">
        <f t="shared" si="109"/>
        <v/>
      </c>
      <c r="G129" s="99" t="str">
        <f t="shared" si="109"/>
        <v/>
      </c>
      <c r="H129" s="99" t="str">
        <f t="shared" si="109"/>
        <v/>
      </c>
      <c r="I129" s="99" t="str">
        <f t="shared" si="109"/>
        <v/>
      </c>
      <c r="J129" s="99" t="str">
        <f t="shared" si="109"/>
        <v/>
      </c>
      <c r="K129" s="99" t="str">
        <f t="shared" si="109"/>
        <v/>
      </c>
      <c r="L129" s="99" t="str">
        <f t="shared" si="109"/>
        <v/>
      </c>
      <c r="M129" s="99" t="str">
        <f t="shared" si="109"/>
        <v/>
      </c>
      <c r="N129" s="99" t="str">
        <f t="shared" si="109"/>
        <v/>
      </c>
      <c r="O129" s="99" t="str">
        <f t="shared" si="109"/>
        <v/>
      </c>
      <c r="P129" s="99" t="str">
        <f t="shared" si="109"/>
        <v/>
      </c>
      <c r="Q129" s="99" t="str">
        <f t="shared" si="109"/>
        <v/>
      </c>
      <c r="R129" s="99" t="str">
        <f t="shared" si="109"/>
        <v/>
      </c>
      <c r="S129" s="99" t="str">
        <f t="shared" si="109"/>
        <v/>
      </c>
      <c r="T129" s="99" t="str">
        <f t="shared" si="109"/>
        <v/>
      </c>
      <c r="U129" s="99" t="str">
        <f t="shared" si="109"/>
        <v/>
      </c>
      <c r="V129" s="99" t="str">
        <f t="shared" si="109"/>
        <v/>
      </c>
      <c r="W129" s="99" t="str">
        <f t="shared" si="109"/>
        <v/>
      </c>
      <c r="X129" s="99" t="str">
        <f t="shared" si="109"/>
        <v/>
      </c>
      <c r="Y129" s="99" t="str">
        <f t="shared" si="109"/>
        <v/>
      </c>
      <c r="Z129" s="99" t="str">
        <f t="shared" si="109"/>
        <v/>
      </c>
      <c r="AA129" s="99" t="str">
        <f t="shared" si="109"/>
        <v/>
      </c>
      <c r="AB129" s="99" t="str">
        <f t="shared" si="109"/>
        <v/>
      </c>
      <c r="AC129" s="99" t="str">
        <f t="shared" si="109"/>
        <v/>
      </c>
      <c r="AD129" s="99" t="str">
        <f t="shared" si="109"/>
        <v/>
      </c>
      <c r="AE129" s="99" t="str">
        <f t="shared" si="109"/>
        <v/>
      </c>
      <c r="AF129" s="99" t="str">
        <f t="shared" si="109"/>
        <v/>
      </c>
      <c r="AG129" s="39"/>
    </row>
    <row r="130" spans="1:33" x14ac:dyDescent="0.2">
      <c r="A130" s="106" t="s">
        <v>516</v>
      </c>
      <c r="B130" s="99" t="str">
        <f t="shared" ref="B130:AF130" si="110">IF(OR(B39="",LogGcat2="",B21=""),"",HLOOKUP(LogGcat2,ClOvTable,B21+2,FALSE))</f>
        <v/>
      </c>
      <c r="C130" s="99" t="str">
        <f t="shared" si="110"/>
        <v/>
      </c>
      <c r="D130" s="99" t="str">
        <f t="shared" si="110"/>
        <v/>
      </c>
      <c r="E130" s="99" t="str">
        <f t="shared" si="110"/>
        <v/>
      </c>
      <c r="F130" s="99" t="str">
        <f t="shared" si="110"/>
        <v/>
      </c>
      <c r="G130" s="99" t="str">
        <f t="shared" si="110"/>
        <v/>
      </c>
      <c r="H130" s="99" t="str">
        <f t="shared" si="110"/>
        <v/>
      </c>
      <c r="I130" s="99" t="str">
        <f t="shared" si="110"/>
        <v/>
      </c>
      <c r="J130" s="99" t="str">
        <f t="shared" si="110"/>
        <v/>
      </c>
      <c r="K130" s="99" t="str">
        <f t="shared" si="110"/>
        <v/>
      </c>
      <c r="L130" s="99" t="str">
        <f t="shared" si="110"/>
        <v/>
      </c>
      <c r="M130" s="99" t="str">
        <f t="shared" si="110"/>
        <v/>
      </c>
      <c r="N130" s="99" t="str">
        <f t="shared" si="110"/>
        <v/>
      </c>
      <c r="O130" s="99" t="str">
        <f t="shared" si="110"/>
        <v/>
      </c>
      <c r="P130" s="99" t="str">
        <f t="shared" si="110"/>
        <v/>
      </c>
      <c r="Q130" s="99" t="str">
        <f t="shared" si="110"/>
        <v/>
      </c>
      <c r="R130" s="99" t="str">
        <f t="shared" si="110"/>
        <v/>
      </c>
      <c r="S130" s="99" t="str">
        <f t="shared" si="110"/>
        <v/>
      </c>
      <c r="T130" s="99" t="str">
        <f t="shared" si="110"/>
        <v/>
      </c>
      <c r="U130" s="99" t="str">
        <f t="shared" si="110"/>
        <v/>
      </c>
      <c r="V130" s="99" t="str">
        <f t="shared" si="110"/>
        <v/>
      </c>
      <c r="W130" s="99" t="str">
        <f t="shared" si="110"/>
        <v/>
      </c>
      <c r="X130" s="99" t="str">
        <f t="shared" si="110"/>
        <v/>
      </c>
      <c r="Y130" s="99" t="str">
        <f t="shared" si="110"/>
        <v/>
      </c>
      <c r="Z130" s="99" t="str">
        <f t="shared" si="110"/>
        <v/>
      </c>
      <c r="AA130" s="99" t="str">
        <f t="shared" si="110"/>
        <v/>
      </c>
      <c r="AB130" s="99" t="str">
        <f t="shared" si="110"/>
        <v/>
      </c>
      <c r="AC130" s="99" t="str">
        <f t="shared" si="110"/>
        <v/>
      </c>
      <c r="AD130" s="99" t="str">
        <f t="shared" si="110"/>
        <v/>
      </c>
      <c r="AE130" s="99" t="str">
        <f t="shared" si="110"/>
        <v/>
      </c>
      <c r="AF130" s="99" t="str">
        <f t="shared" si="110"/>
        <v/>
      </c>
      <c r="AG130" s="39"/>
    </row>
    <row r="131" spans="1:33" x14ac:dyDescent="0.2">
      <c r="A131" s="106" t="s">
        <v>517</v>
      </c>
      <c r="B131" s="99" t="str">
        <f t="shared" ref="B131:AF131" si="111">IF(OR(B39="",LogGcat1="",B21=""),"",HLOOKUP(LogGcat1,ClOvTable,B21+2,FALSE))</f>
        <v/>
      </c>
      <c r="C131" s="99" t="str">
        <f t="shared" si="111"/>
        <v/>
      </c>
      <c r="D131" s="99" t="str">
        <f t="shared" si="111"/>
        <v/>
      </c>
      <c r="E131" s="99" t="str">
        <f t="shared" si="111"/>
        <v/>
      </c>
      <c r="F131" s="99" t="str">
        <f t="shared" si="111"/>
        <v/>
      </c>
      <c r="G131" s="99" t="str">
        <f t="shared" si="111"/>
        <v/>
      </c>
      <c r="H131" s="99" t="str">
        <f t="shared" si="111"/>
        <v/>
      </c>
      <c r="I131" s="99" t="str">
        <f t="shared" si="111"/>
        <v/>
      </c>
      <c r="J131" s="99" t="str">
        <f t="shared" si="111"/>
        <v/>
      </c>
      <c r="K131" s="99" t="str">
        <f t="shared" si="111"/>
        <v/>
      </c>
      <c r="L131" s="99" t="str">
        <f t="shared" si="111"/>
        <v/>
      </c>
      <c r="M131" s="99" t="str">
        <f t="shared" si="111"/>
        <v/>
      </c>
      <c r="N131" s="99" t="str">
        <f t="shared" si="111"/>
        <v/>
      </c>
      <c r="O131" s="99" t="str">
        <f t="shared" si="111"/>
        <v/>
      </c>
      <c r="P131" s="99" t="str">
        <f t="shared" si="111"/>
        <v/>
      </c>
      <c r="Q131" s="99" t="str">
        <f t="shared" si="111"/>
        <v/>
      </c>
      <c r="R131" s="99" t="str">
        <f t="shared" si="111"/>
        <v/>
      </c>
      <c r="S131" s="99" t="str">
        <f t="shared" si="111"/>
        <v/>
      </c>
      <c r="T131" s="99" t="str">
        <f t="shared" si="111"/>
        <v/>
      </c>
      <c r="U131" s="99" t="str">
        <f t="shared" si="111"/>
        <v/>
      </c>
      <c r="V131" s="99" t="str">
        <f t="shared" si="111"/>
        <v/>
      </c>
      <c r="W131" s="99" t="str">
        <f t="shared" si="111"/>
        <v/>
      </c>
      <c r="X131" s="99" t="str">
        <f t="shared" si="111"/>
        <v/>
      </c>
      <c r="Y131" s="99" t="str">
        <f t="shared" si="111"/>
        <v/>
      </c>
      <c r="Z131" s="99" t="str">
        <f t="shared" si="111"/>
        <v/>
      </c>
      <c r="AA131" s="99" t="str">
        <f t="shared" si="111"/>
        <v/>
      </c>
      <c r="AB131" s="99" t="str">
        <f t="shared" si="111"/>
        <v/>
      </c>
      <c r="AC131" s="99" t="str">
        <f t="shared" si="111"/>
        <v/>
      </c>
      <c r="AD131" s="99" t="str">
        <f t="shared" si="111"/>
        <v/>
      </c>
      <c r="AE131" s="99" t="str">
        <f t="shared" si="111"/>
        <v/>
      </c>
      <c r="AF131" s="99" t="str">
        <f t="shared" si="111"/>
        <v/>
      </c>
      <c r="AG131" s="39"/>
    </row>
    <row r="132" spans="1:33" x14ac:dyDescent="0.2">
      <c r="A132" s="106" t="s">
        <v>487</v>
      </c>
      <c r="B132" s="109" t="str">
        <f>IF(OR(B128="",B129=""),"",B129-((B129-B128)*LogVpercent))</f>
        <v/>
      </c>
      <c r="C132" s="109" t="str">
        <f t="shared" ref="C132:AF132" si="112">IF(OR(C128="",C129=""),"",C129-((C129-C128)*LogVpercent))</f>
        <v/>
      </c>
      <c r="D132" s="109" t="str">
        <f t="shared" si="112"/>
        <v/>
      </c>
      <c r="E132" s="109" t="str">
        <f t="shared" si="112"/>
        <v/>
      </c>
      <c r="F132" s="109" t="str">
        <f t="shared" si="112"/>
        <v/>
      </c>
      <c r="G132" s="109" t="str">
        <f t="shared" si="112"/>
        <v/>
      </c>
      <c r="H132" s="109" t="str">
        <f t="shared" si="112"/>
        <v/>
      </c>
      <c r="I132" s="109" t="str">
        <f t="shared" si="112"/>
        <v/>
      </c>
      <c r="J132" s="109" t="str">
        <f t="shared" si="112"/>
        <v/>
      </c>
      <c r="K132" s="109" t="str">
        <f t="shared" si="112"/>
        <v/>
      </c>
      <c r="L132" s="109" t="str">
        <f t="shared" si="112"/>
        <v/>
      </c>
      <c r="M132" s="109" t="str">
        <f t="shared" si="112"/>
        <v/>
      </c>
      <c r="N132" s="109" t="str">
        <f t="shared" si="112"/>
        <v/>
      </c>
      <c r="O132" s="109" t="str">
        <f t="shared" si="112"/>
        <v/>
      </c>
      <c r="P132" s="109" t="str">
        <f t="shared" si="112"/>
        <v/>
      </c>
      <c r="Q132" s="109" t="str">
        <f t="shared" si="112"/>
        <v/>
      </c>
      <c r="R132" s="109" t="str">
        <f t="shared" si="112"/>
        <v/>
      </c>
      <c r="S132" s="109" t="str">
        <f t="shared" si="112"/>
        <v/>
      </c>
      <c r="T132" s="109" t="str">
        <f t="shared" si="112"/>
        <v/>
      </c>
      <c r="U132" s="109" t="str">
        <f t="shared" si="112"/>
        <v/>
      </c>
      <c r="V132" s="109" t="str">
        <f t="shared" si="112"/>
        <v/>
      </c>
      <c r="W132" s="109" t="str">
        <f t="shared" si="112"/>
        <v/>
      </c>
      <c r="X132" s="109" t="str">
        <f t="shared" si="112"/>
        <v/>
      </c>
      <c r="Y132" s="109" t="str">
        <f t="shared" si="112"/>
        <v/>
      </c>
      <c r="Z132" s="109" t="str">
        <f t="shared" si="112"/>
        <v/>
      </c>
      <c r="AA132" s="109" t="str">
        <f t="shared" si="112"/>
        <v/>
      </c>
      <c r="AB132" s="109" t="str">
        <f t="shared" si="112"/>
        <v/>
      </c>
      <c r="AC132" s="109" t="str">
        <f t="shared" si="112"/>
        <v/>
      </c>
      <c r="AD132" s="109" t="str">
        <f t="shared" si="112"/>
        <v/>
      </c>
      <c r="AE132" s="109" t="str">
        <f t="shared" si="112"/>
        <v/>
      </c>
      <c r="AF132" s="109" t="str">
        <f t="shared" si="112"/>
        <v/>
      </c>
      <c r="AG132" s="39"/>
    </row>
    <row r="133" spans="1:33" x14ac:dyDescent="0.2">
      <c r="A133" s="106" t="s">
        <v>518</v>
      </c>
      <c r="B133" s="109" t="str">
        <f>IF(OR(B130="",B131=""),"",B131-((B131-B130)*LogVpercent))</f>
        <v/>
      </c>
      <c r="C133" s="109" t="str">
        <f t="shared" ref="C133:AF133" si="113">IF(OR(C130="",C131=""),"",C131-((C131-C130)*LogVpercent))</f>
        <v/>
      </c>
      <c r="D133" s="109" t="str">
        <f t="shared" si="113"/>
        <v/>
      </c>
      <c r="E133" s="109" t="str">
        <f t="shared" si="113"/>
        <v/>
      </c>
      <c r="F133" s="109" t="str">
        <f t="shared" si="113"/>
        <v/>
      </c>
      <c r="G133" s="109" t="str">
        <f t="shared" si="113"/>
        <v/>
      </c>
      <c r="H133" s="109" t="str">
        <f t="shared" si="113"/>
        <v/>
      </c>
      <c r="I133" s="109" t="str">
        <f t="shared" si="113"/>
        <v/>
      </c>
      <c r="J133" s="109" t="str">
        <f t="shared" si="113"/>
        <v/>
      </c>
      <c r="K133" s="109" t="str">
        <f t="shared" si="113"/>
        <v/>
      </c>
      <c r="L133" s="109" t="str">
        <f t="shared" si="113"/>
        <v/>
      </c>
      <c r="M133" s="109" t="str">
        <f t="shared" si="113"/>
        <v/>
      </c>
      <c r="N133" s="109" t="str">
        <f t="shared" si="113"/>
        <v/>
      </c>
      <c r="O133" s="109" t="str">
        <f t="shared" si="113"/>
        <v/>
      </c>
      <c r="P133" s="109" t="str">
        <f t="shared" si="113"/>
        <v/>
      </c>
      <c r="Q133" s="109" t="str">
        <f t="shared" si="113"/>
        <v/>
      </c>
      <c r="R133" s="109" t="str">
        <f t="shared" si="113"/>
        <v/>
      </c>
      <c r="S133" s="109" t="str">
        <f t="shared" si="113"/>
        <v/>
      </c>
      <c r="T133" s="109" t="str">
        <f t="shared" si="113"/>
        <v/>
      </c>
      <c r="U133" s="109" t="str">
        <f t="shared" si="113"/>
        <v/>
      </c>
      <c r="V133" s="109" t="str">
        <f t="shared" si="113"/>
        <v/>
      </c>
      <c r="W133" s="109" t="str">
        <f t="shared" si="113"/>
        <v/>
      </c>
      <c r="X133" s="109" t="str">
        <f t="shared" si="113"/>
        <v/>
      </c>
      <c r="Y133" s="109" t="str">
        <f t="shared" si="113"/>
        <v/>
      </c>
      <c r="Z133" s="109" t="str">
        <f t="shared" si="113"/>
        <v/>
      </c>
      <c r="AA133" s="109" t="str">
        <f t="shared" si="113"/>
        <v/>
      </c>
      <c r="AB133" s="109" t="str">
        <f t="shared" si="113"/>
        <v/>
      </c>
      <c r="AC133" s="109" t="str">
        <f t="shared" si="113"/>
        <v/>
      </c>
      <c r="AD133" s="109" t="str">
        <f t="shared" si="113"/>
        <v/>
      </c>
      <c r="AE133" s="109" t="str">
        <f t="shared" si="113"/>
        <v/>
      </c>
      <c r="AF133" s="109" t="str">
        <f t="shared" si="113"/>
        <v/>
      </c>
      <c r="AG133" s="39"/>
    </row>
    <row r="134" spans="1:33" x14ac:dyDescent="0.2">
      <c r="A134" s="106" t="s">
        <v>489</v>
      </c>
      <c r="B134" s="109" t="str">
        <f>IF(OR(B132="",B133=""),"",B133-((B133-B132)*B23))</f>
        <v/>
      </c>
      <c r="C134" s="109" t="str">
        <f t="shared" ref="C134:AF134" si="114">IF(OR(C132="",C133=""),"",C133-((C133-C132)*C23))</f>
        <v/>
      </c>
      <c r="D134" s="109" t="str">
        <f t="shared" si="114"/>
        <v/>
      </c>
      <c r="E134" s="109" t="str">
        <f t="shared" si="114"/>
        <v/>
      </c>
      <c r="F134" s="109" t="str">
        <f t="shared" si="114"/>
        <v/>
      </c>
      <c r="G134" s="109" t="str">
        <f t="shared" si="114"/>
        <v/>
      </c>
      <c r="H134" s="109" t="str">
        <f t="shared" si="114"/>
        <v/>
      </c>
      <c r="I134" s="109" t="str">
        <f t="shared" si="114"/>
        <v/>
      </c>
      <c r="J134" s="109" t="str">
        <f t="shared" si="114"/>
        <v/>
      </c>
      <c r="K134" s="109" t="str">
        <f t="shared" si="114"/>
        <v/>
      </c>
      <c r="L134" s="109" t="str">
        <f t="shared" si="114"/>
        <v/>
      </c>
      <c r="M134" s="109" t="str">
        <f t="shared" si="114"/>
        <v/>
      </c>
      <c r="N134" s="109" t="str">
        <f t="shared" si="114"/>
        <v/>
      </c>
      <c r="O134" s="109" t="str">
        <f t="shared" si="114"/>
        <v/>
      </c>
      <c r="P134" s="109" t="str">
        <f t="shared" si="114"/>
        <v/>
      </c>
      <c r="Q134" s="109" t="str">
        <f t="shared" si="114"/>
        <v/>
      </c>
      <c r="R134" s="109" t="str">
        <f t="shared" si="114"/>
        <v/>
      </c>
      <c r="S134" s="109" t="str">
        <f t="shared" si="114"/>
        <v/>
      </c>
      <c r="T134" s="109" t="str">
        <f t="shared" si="114"/>
        <v/>
      </c>
      <c r="U134" s="109" t="str">
        <f t="shared" si="114"/>
        <v/>
      </c>
      <c r="V134" s="109" t="str">
        <f t="shared" si="114"/>
        <v/>
      </c>
      <c r="W134" s="109" t="str">
        <f t="shared" si="114"/>
        <v/>
      </c>
      <c r="X134" s="109" t="str">
        <f t="shared" si="114"/>
        <v/>
      </c>
      <c r="Y134" s="109" t="str">
        <f t="shared" si="114"/>
        <v/>
      </c>
      <c r="Z134" s="109" t="str">
        <f t="shared" si="114"/>
        <v/>
      </c>
      <c r="AA134" s="109" t="str">
        <f t="shared" si="114"/>
        <v/>
      </c>
      <c r="AB134" s="109" t="str">
        <f t="shared" si="114"/>
        <v/>
      </c>
      <c r="AC134" s="109" t="str">
        <f t="shared" si="114"/>
        <v/>
      </c>
      <c r="AD134" s="109" t="str">
        <f t="shared" si="114"/>
        <v/>
      </c>
      <c r="AE134" s="109" t="str">
        <f t="shared" si="114"/>
        <v/>
      </c>
      <c r="AF134" s="109" t="str">
        <f t="shared" si="114"/>
        <v/>
      </c>
      <c r="AG134" s="39"/>
    </row>
    <row r="135" spans="1:33" x14ac:dyDescent="0.2">
      <c r="A135" s="106" t="s">
        <v>494</v>
      </c>
      <c r="B135" s="108" t="str">
        <f t="shared" ref="B135:AF135" si="115">IF(OR(B39="",B134="",S1Disinfectant&lt;&gt;"Chlorine Dioxide"),"",IF(OR(B39=0,B34&gt;9),0,B39/B134))</f>
        <v/>
      </c>
      <c r="C135" s="108" t="str">
        <f t="shared" si="115"/>
        <v/>
      </c>
      <c r="D135" s="108" t="str">
        <f t="shared" si="115"/>
        <v/>
      </c>
      <c r="E135" s="108" t="str">
        <f t="shared" si="115"/>
        <v/>
      </c>
      <c r="F135" s="108" t="str">
        <f t="shared" si="115"/>
        <v/>
      </c>
      <c r="G135" s="108" t="str">
        <f t="shared" si="115"/>
        <v/>
      </c>
      <c r="H135" s="108" t="str">
        <f t="shared" si="115"/>
        <v/>
      </c>
      <c r="I135" s="108" t="str">
        <f t="shared" si="115"/>
        <v/>
      </c>
      <c r="J135" s="108" t="str">
        <f t="shared" si="115"/>
        <v/>
      </c>
      <c r="K135" s="108" t="str">
        <f t="shared" si="115"/>
        <v/>
      </c>
      <c r="L135" s="108" t="str">
        <f t="shared" si="115"/>
        <v/>
      </c>
      <c r="M135" s="108" t="str">
        <f t="shared" si="115"/>
        <v/>
      </c>
      <c r="N135" s="108" t="str">
        <f t="shared" si="115"/>
        <v/>
      </c>
      <c r="O135" s="108" t="str">
        <f t="shared" si="115"/>
        <v/>
      </c>
      <c r="P135" s="108" t="str">
        <f t="shared" si="115"/>
        <v/>
      </c>
      <c r="Q135" s="108" t="str">
        <f t="shared" si="115"/>
        <v/>
      </c>
      <c r="R135" s="108" t="str">
        <f t="shared" si="115"/>
        <v/>
      </c>
      <c r="S135" s="108" t="str">
        <f t="shared" si="115"/>
        <v/>
      </c>
      <c r="T135" s="108" t="str">
        <f t="shared" si="115"/>
        <v/>
      </c>
      <c r="U135" s="108" t="str">
        <f t="shared" si="115"/>
        <v/>
      </c>
      <c r="V135" s="108" t="str">
        <f t="shared" si="115"/>
        <v/>
      </c>
      <c r="W135" s="108" t="str">
        <f t="shared" si="115"/>
        <v/>
      </c>
      <c r="X135" s="108" t="str">
        <f t="shared" si="115"/>
        <v/>
      </c>
      <c r="Y135" s="108" t="str">
        <f t="shared" si="115"/>
        <v/>
      </c>
      <c r="Z135" s="108" t="str">
        <f t="shared" si="115"/>
        <v/>
      </c>
      <c r="AA135" s="108" t="str">
        <f t="shared" si="115"/>
        <v/>
      </c>
      <c r="AB135" s="108" t="str">
        <f t="shared" si="115"/>
        <v/>
      </c>
      <c r="AC135" s="108" t="str">
        <f t="shared" si="115"/>
        <v/>
      </c>
      <c r="AD135" s="108" t="str">
        <f t="shared" si="115"/>
        <v/>
      </c>
      <c r="AE135" s="108" t="str">
        <f t="shared" si="115"/>
        <v/>
      </c>
      <c r="AF135" s="108" t="str">
        <f t="shared" si="115"/>
        <v/>
      </c>
      <c r="AG135" s="39"/>
    </row>
    <row r="136" spans="1:33" x14ac:dyDescent="0.2">
      <c r="A136" s="38"/>
      <c r="AG136" s="39"/>
    </row>
    <row r="137" spans="1:33" x14ac:dyDescent="0.2">
      <c r="A137" s="32" t="s">
        <v>509</v>
      </c>
      <c r="AG137" s="39"/>
    </row>
    <row r="138" spans="1:33" x14ac:dyDescent="0.2">
      <c r="A138" s="106" t="s">
        <v>514</v>
      </c>
      <c r="B138" s="99" t="str">
        <f t="shared" ref="B138:AF138" si="116">IF(OR(B39="",LogGcat2="",B21=""),"",HLOOKUP(LogGcat2,O3gTable,B22+2,FALSE))</f>
        <v/>
      </c>
      <c r="C138" s="99" t="str">
        <f t="shared" si="116"/>
        <v/>
      </c>
      <c r="D138" s="99" t="str">
        <f t="shared" si="116"/>
        <v/>
      </c>
      <c r="E138" s="99" t="str">
        <f t="shared" si="116"/>
        <v/>
      </c>
      <c r="F138" s="99" t="str">
        <f t="shared" si="116"/>
        <v/>
      </c>
      <c r="G138" s="99" t="str">
        <f t="shared" si="116"/>
        <v/>
      </c>
      <c r="H138" s="99" t="str">
        <f t="shared" si="116"/>
        <v/>
      </c>
      <c r="I138" s="99" t="str">
        <f t="shared" si="116"/>
        <v/>
      </c>
      <c r="J138" s="99" t="str">
        <f t="shared" si="116"/>
        <v/>
      </c>
      <c r="K138" s="99" t="str">
        <f t="shared" si="116"/>
        <v/>
      </c>
      <c r="L138" s="99" t="str">
        <f t="shared" si="116"/>
        <v/>
      </c>
      <c r="M138" s="99" t="str">
        <f t="shared" si="116"/>
        <v/>
      </c>
      <c r="N138" s="99" t="str">
        <f t="shared" si="116"/>
        <v/>
      </c>
      <c r="O138" s="99" t="str">
        <f t="shared" si="116"/>
        <v/>
      </c>
      <c r="P138" s="99" t="str">
        <f t="shared" si="116"/>
        <v/>
      </c>
      <c r="Q138" s="99" t="str">
        <f t="shared" si="116"/>
        <v/>
      </c>
      <c r="R138" s="99" t="str">
        <f t="shared" si="116"/>
        <v/>
      </c>
      <c r="S138" s="99" t="str">
        <f t="shared" si="116"/>
        <v/>
      </c>
      <c r="T138" s="99" t="str">
        <f t="shared" si="116"/>
        <v/>
      </c>
      <c r="U138" s="99" t="str">
        <f t="shared" si="116"/>
        <v/>
      </c>
      <c r="V138" s="99" t="str">
        <f t="shared" si="116"/>
        <v/>
      </c>
      <c r="W138" s="99" t="str">
        <f t="shared" si="116"/>
        <v/>
      </c>
      <c r="X138" s="99" t="str">
        <f t="shared" si="116"/>
        <v/>
      </c>
      <c r="Y138" s="99" t="str">
        <f t="shared" si="116"/>
        <v/>
      </c>
      <c r="Z138" s="99" t="str">
        <f t="shared" si="116"/>
        <v/>
      </c>
      <c r="AA138" s="99" t="str">
        <f t="shared" si="116"/>
        <v/>
      </c>
      <c r="AB138" s="99" t="str">
        <f t="shared" si="116"/>
        <v/>
      </c>
      <c r="AC138" s="99" t="str">
        <f t="shared" si="116"/>
        <v/>
      </c>
      <c r="AD138" s="99" t="str">
        <f t="shared" si="116"/>
        <v/>
      </c>
      <c r="AE138" s="99" t="str">
        <f t="shared" si="116"/>
        <v/>
      </c>
      <c r="AF138" s="99" t="str">
        <f t="shared" si="116"/>
        <v/>
      </c>
      <c r="AG138" s="39"/>
    </row>
    <row r="139" spans="1:33" x14ac:dyDescent="0.2">
      <c r="A139" s="106" t="s">
        <v>515</v>
      </c>
      <c r="B139" s="99" t="str">
        <f t="shared" ref="B139:AF139" si="117">IF(OR(B39="",LogGcat1="",B21=""),"",HLOOKUP(LogGcat1,O3gTable,B22+2,FALSE))</f>
        <v/>
      </c>
      <c r="C139" s="99" t="str">
        <f t="shared" si="117"/>
        <v/>
      </c>
      <c r="D139" s="99" t="str">
        <f t="shared" si="117"/>
        <v/>
      </c>
      <c r="E139" s="99" t="str">
        <f t="shared" si="117"/>
        <v/>
      </c>
      <c r="F139" s="99" t="str">
        <f t="shared" si="117"/>
        <v/>
      </c>
      <c r="G139" s="99" t="str">
        <f t="shared" si="117"/>
        <v/>
      </c>
      <c r="H139" s="99" t="str">
        <f t="shared" si="117"/>
        <v/>
      </c>
      <c r="I139" s="99" t="str">
        <f t="shared" si="117"/>
        <v/>
      </c>
      <c r="J139" s="99" t="str">
        <f t="shared" si="117"/>
        <v/>
      </c>
      <c r="K139" s="99" t="str">
        <f t="shared" si="117"/>
        <v/>
      </c>
      <c r="L139" s="99" t="str">
        <f t="shared" si="117"/>
        <v/>
      </c>
      <c r="M139" s="99" t="str">
        <f t="shared" si="117"/>
        <v/>
      </c>
      <c r="N139" s="99" t="str">
        <f t="shared" si="117"/>
        <v/>
      </c>
      <c r="O139" s="99" t="str">
        <f t="shared" si="117"/>
        <v/>
      </c>
      <c r="P139" s="99" t="str">
        <f t="shared" si="117"/>
        <v/>
      </c>
      <c r="Q139" s="99" t="str">
        <f t="shared" si="117"/>
        <v/>
      </c>
      <c r="R139" s="99" t="str">
        <f t="shared" si="117"/>
        <v/>
      </c>
      <c r="S139" s="99" t="str">
        <f t="shared" si="117"/>
        <v/>
      </c>
      <c r="T139" s="99" t="str">
        <f t="shared" si="117"/>
        <v/>
      </c>
      <c r="U139" s="99" t="str">
        <f t="shared" si="117"/>
        <v/>
      </c>
      <c r="V139" s="99" t="str">
        <f t="shared" si="117"/>
        <v/>
      </c>
      <c r="W139" s="99" t="str">
        <f t="shared" si="117"/>
        <v/>
      </c>
      <c r="X139" s="99" t="str">
        <f t="shared" si="117"/>
        <v/>
      </c>
      <c r="Y139" s="99" t="str">
        <f t="shared" si="117"/>
        <v/>
      </c>
      <c r="Z139" s="99" t="str">
        <f t="shared" si="117"/>
        <v/>
      </c>
      <c r="AA139" s="99" t="str">
        <f t="shared" si="117"/>
        <v/>
      </c>
      <c r="AB139" s="99" t="str">
        <f t="shared" si="117"/>
        <v/>
      </c>
      <c r="AC139" s="99" t="str">
        <f t="shared" si="117"/>
        <v/>
      </c>
      <c r="AD139" s="99" t="str">
        <f t="shared" si="117"/>
        <v/>
      </c>
      <c r="AE139" s="99" t="str">
        <f t="shared" si="117"/>
        <v/>
      </c>
      <c r="AF139" s="99" t="str">
        <f t="shared" si="117"/>
        <v/>
      </c>
      <c r="AG139" s="39"/>
    </row>
    <row r="140" spans="1:33" x14ac:dyDescent="0.2">
      <c r="A140" s="106" t="s">
        <v>516</v>
      </c>
      <c r="B140" s="99" t="str">
        <f t="shared" ref="B140:AF140" si="118">IF(OR(B39="",LogGcat2="",B21=""),"",HLOOKUP(LogGcat2,O3gTable,B21+2,FALSE))</f>
        <v/>
      </c>
      <c r="C140" s="99" t="str">
        <f t="shared" si="118"/>
        <v/>
      </c>
      <c r="D140" s="99" t="str">
        <f t="shared" si="118"/>
        <v/>
      </c>
      <c r="E140" s="99" t="str">
        <f t="shared" si="118"/>
        <v/>
      </c>
      <c r="F140" s="99" t="str">
        <f t="shared" si="118"/>
        <v/>
      </c>
      <c r="G140" s="99" t="str">
        <f t="shared" si="118"/>
        <v/>
      </c>
      <c r="H140" s="99" t="str">
        <f t="shared" si="118"/>
        <v/>
      </c>
      <c r="I140" s="99" t="str">
        <f t="shared" si="118"/>
        <v/>
      </c>
      <c r="J140" s="99" t="str">
        <f t="shared" si="118"/>
        <v/>
      </c>
      <c r="K140" s="99" t="str">
        <f t="shared" si="118"/>
        <v/>
      </c>
      <c r="L140" s="99" t="str">
        <f t="shared" si="118"/>
        <v/>
      </c>
      <c r="M140" s="99" t="str">
        <f t="shared" si="118"/>
        <v/>
      </c>
      <c r="N140" s="99" t="str">
        <f t="shared" si="118"/>
        <v/>
      </c>
      <c r="O140" s="99" t="str">
        <f t="shared" si="118"/>
        <v/>
      </c>
      <c r="P140" s="99" t="str">
        <f t="shared" si="118"/>
        <v/>
      </c>
      <c r="Q140" s="99" t="str">
        <f t="shared" si="118"/>
        <v/>
      </c>
      <c r="R140" s="99" t="str">
        <f t="shared" si="118"/>
        <v/>
      </c>
      <c r="S140" s="99" t="str">
        <f t="shared" si="118"/>
        <v/>
      </c>
      <c r="T140" s="99" t="str">
        <f t="shared" si="118"/>
        <v/>
      </c>
      <c r="U140" s="99" t="str">
        <f t="shared" si="118"/>
        <v/>
      </c>
      <c r="V140" s="99" t="str">
        <f t="shared" si="118"/>
        <v/>
      </c>
      <c r="W140" s="99" t="str">
        <f t="shared" si="118"/>
        <v/>
      </c>
      <c r="X140" s="99" t="str">
        <f t="shared" si="118"/>
        <v/>
      </c>
      <c r="Y140" s="99" t="str">
        <f t="shared" si="118"/>
        <v/>
      </c>
      <c r="Z140" s="99" t="str">
        <f t="shared" si="118"/>
        <v/>
      </c>
      <c r="AA140" s="99" t="str">
        <f t="shared" si="118"/>
        <v/>
      </c>
      <c r="AB140" s="99" t="str">
        <f t="shared" si="118"/>
        <v/>
      </c>
      <c r="AC140" s="99" t="str">
        <f t="shared" si="118"/>
        <v/>
      </c>
      <c r="AD140" s="99" t="str">
        <f t="shared" si="118"/>
        <v/>
      </c>
      <c r="AE140" s="99" t="str">
        <f t="shared" si="118"/>
        <v/>
      </c>
      <c r="AF140" s="99" t="str">
        <f t="shared" si="118"/>
        <v/>
      </c>
      <c r="AG140" s="39"/>
    </row>
    <row r="141" spans="1:33" x14ac:dyDescent="0.2">
      <c r="A141" s="106" t="s">
        <v>517</v>
      </c>
      <c r="B141" s="99" t="str">
        <f t="shared" ref="B141:AF141" si="119">IF(OR(B39="",LogGcat1="",B21=""),"",HLOOKUP(LogGcat1,O3gTable,B21+2,FALSE))</f>
        <v/>
      </c>
      <c r="C141" s="99" t="str">
        <f t="shared" si="119"/>
        <v/>
      </c>
      <c r="D141" s="99" t="str">
        <f t="shared" si="119"/>
        <v/>
      </c>
      <c r="E141" s="99" t="str">
        <f t="shared" si="119"/>
        <v/>
      </c>
      <c r="F141" s="99" t="str">
        <f t="shared" si="119"/>
        <v/>
      </c>
      <c r="G141" s="99" t="str">
        <f t="shared" si="119"/>
        <v/>
      </c>
      <c r="H141" s="99" t="str">
        <f t="shared" si="119"/>
        <v/>
      </c>
      <c r="I141" s="99" t="str">
        <f t="shared" si="119"/>
        <v/>
      </c>
      <c r="J141" s="99" t="str">
        <f t="shared" si="119"/>
        <v/>
      </c>
      <c r="K141" s="99" t="str">
        <f t="shared" si="119"/>
        <v/>
      </c>
      <c r="L141" s="99" t="str">
        <f t="shared" si="119"/>
        <v/>
      </c>
      <c r="M141" s="99" t="str">
        <f t="shared" si="119"/>
        <v/>
      </c>
      <c r="N141" s="99" t="str">
        <f t="shared" si="119"/>
        <v/>
      </c>
      <c r="O141" s="99" t="str">
        <f t="shared" si="119"/>
        <v/>
      </c>
      <c r="P141" s="99" t="str">
        <f t="shared" si="119"/>
        <v/>
      </c>
      <c r="Q141" s="99" t="str">
        <f t="shared" si="119"/>
        <v/>
      </c>
      <c r="R141" s="99" t="str">
        <f t="shared" si="119"/>
        <v/>
      </c>
      <c r="S141" s="99" t="str">
        <f t="shared" si="119"/>
        <v/>
      </c>
      <c r="T141" s="99" t="str">
        <f t="shared" si="119"/>
        <v/>
      </c>
      <c r="U141" s="99" t="str">
        <f t="shared" si="119"/>
        <v/>
      </c>
      <c r="V141" s="99" t="str">
        <f t="shared" si="119"/>
        <v/>
      </c>
      <c r="W141" s="99" t="str">
        <f t="shared" si="119"/>
        <v/>
      </c>
      <c r="X141" s="99" t="str">
        <f t="shared" si="119"/>
        <v/>
      </c>
      <c r="Y141" s="99" t="str">
        <f t="shared" si="119"/>
        <v/>
      </c>
      <c r="Z141" s="99" t="str">
        <f t="shared" si="119"/>
        <v/>
      </c>
      <c r="AA141" s="99" t="str">
        <f t="shared" si="119"/>
        <v/>
      </c>
      <c r="AB141" s="99" t="str">
        <f t="shared" si="119"/>
        <v/>
      </c>
      <c r="AC141" s="99" t="str">
        <f t="shared" si="119"/>
        <v/>
      </c>
      <c r="AD141" s="99" t="str">
        <f t="shared" si="119"/>
        <v/>
      </c>
      <c r="AE141" s="99" t="str">
        <f t="shared" si="119"/>
        <v/>
      </c>
      <c r="AF141" s="99" t="str">
        <f t="shared" si="119"/>
        <v/>
      </c>
      <c r="AG141" s="39"/>
    </row>
    <row r="142" spans="1:33" x14ac:dyDescent="0.2">
      <c r="A142" s="106" t="s">
        <v>487</v>
      </c>
      <c r="B142" s="109" t="str">
        <f>IF(OR(B138="",B139=""),"",B139-((B139-B138)*LogGpercent))</f>
        <v/>
      </c>
      <c r="C142" s="109" t="str">
        <f t="shared" ref="C142:AF142" si="120">IF(OR(C138="",C139=""),"",C139-((C139-C138)*LogGpercent))</f>
        <v/>
      </c>
      <c r="D142" s="109" t="str">
        <f t="shared" si="120"/>
        <v/>
      </c>
      <c r="E142" s="109" t="str">
        <f t="shared" si="120"/>
        <v/>
      </c>
      <c r="F142" s="109" t="str">
        <f t="shared" si="120"/>
        <v/>
      </c>
      <c r="G142" s="109" t="str">
        <f t="shared" si="120"/>
        <v/>
      </c>
      <c r="H142" s="109" t="str">
        <f t="shared" si="120"/>
        <v/>
      </c>
      <c r="I142" s="109" t="str">
        <f t="shared" si="120"/>
        <v/>
      </c>
      <c r="J142" s="109" t="str">
        <f t="shared" si="120"/>
        <v/>
      </c>
      <c r="K142" s="109" t="str">
        <f t="shared" si="120"/>
        <v/>
      </c>
      <c r="L142" s="109" t="str">
        <f t="shared" si="120"/>
        <v/>
      </c>
      <c r="M142" s="109" t="str">
        <f t="shared" si="120"/>
        <v/>
      </c>
      <c r="N142" s="109" t="str">
        <f t="shared" si="120"/>
        <v/>
      </c>
      <c r="O142" s="109" t="str">
        <f t="shared" si="120"/>
        <v/>
      </c>
      <c r="P142" s="109" t="str">
        <f t="shared" si="120"/>
        <v/>
      </c>
      <c r="Q142" s="109" t="str">
        <f t="shared" si="120"/>
        <v/>
      </c>
      <c r="R142" s="109" t="str">
        <f t="shared" si="120"/>
        <v/>
      </c>
      <c r="S142" s="109" t="str">
        <f t="shared" si="120"/>
        <v/>
      </c>
      <c r="T142" s="109" t="str">
        <f t="shared" si="120"/>
        <v/>
      </c>
      <c r="U142" s="109" t="str">
        <f t="shared" si="120"/>
        <v/>
      </c>
      <c r="V142" s="109" t="str">
        <f t="shared" si="120"/>
        <v/>
      </c>
      <c r="W142" s="109" t="str">
        <f t="shared" si="120"/>
        <v/>
      </c>
      <c r="X142" s="109" t="str">
        <f t="shared" si="120"/>
        <v/>
      </c>
      <c r="Y142" s="109" t="str">
        <f t="shared" si="120"/>
        <v/>
      </c>
      <c r="Z142" s="109" t="str">
        <f t="shared" si="120"/>
        <v/>
      </c>
      <c r="AA142" s="109" t="str">
        <f t="shared" si="120"/>
        <v/>
      </c>
      <c r="AB142" s="109" t="str">
        <f t="shared" si="120"/>
        <v/>
      </c>
      <c r="AC142" s="109" t="str">
        <f t="shared" si="120"/>
        <v/>
      </c>
      <c r="AD142" s="109" t="str">
        <f t="shared" si="120"/>
        <v/>
      </c>
      <c r="AE142" s="109" t="str">
        <f t="shared" si="120"/>
        <v/>
      </c>
      <c r="AF142" s="109" t="str">
        <f t="shared" si="120"/>
        <v/>
      </c>
      <c r="AG142" s="39"/>
    </row>
    <row r="143" spans="1:33" x14ac:dyDescent="0.2">
      <c r="A143" s="106" t="s">
        <v>518</v>
      </c>
      <c r="B143" s="109" t="str">
        <f>IF(OR(B140="",B141=""),"",B141-((B141-B140)*LogGpercent))</f>
        <v/>
      </c>
      <c r="C143" s="109" t="str">
        <f t="shared" ref="C143:AF143" si="121">IF(OR(C140="",C141=""),"",C141-((C141-C140)*LogGpercent))</f>
        <v/>
      </c>
      <c r="D143" s="109" t="str">
        <f t="shared" si="121"/>
        <v/>
      </c>
      <c r="E143" s="109" t="str">
        <f t="shared" si="121"/>
        <v/>
      </c>
      <c r="F143" s="109" t="str">
        <f t="shared" si="121"/>
        <v/>
      </c>
      <c r="G143" s="109" t="str">
        <f t="shared" si="121"/>
        <v/>
      </c>
      <c r="H143" s="109" t="str">
        <f t="shared" si="121"/>
        <v/>
      </c>
      <c r="I143" s="109" t="str">
        <f t="shared" si="121"/>
        <v/>
      </c>
      <c r="J143" s="109" t="str">
        <f t="shared" si="121"/>
        <v/>
      </c>
      <c r="K143" s="109" t="str">
        <f t="shared" si="121"/>
        <v/>
      </c>
      <c r="L143" s="109" t="str">
        <f t="shared" si="121"/>
        <v/>
      </c>
      <c r="M143" s="109" t="str">
        <f t="shared" si="121"/>
        <v/>
      </c>
      <c r="N143" s="109" t="str">
        <f t="shared" si="121"/>
        <v/>
      </c>
      <c r="O143" s="109" t="str">
        <f t="shared" si="121"/>
        <v/>
      </c>
      <c r="P143" s="109" t="str">
        <f t="shared" si="121"/>
        <v/>
      </c>
      <c r="Q143" s="109" t="str">
        <f t="shared" si="121"/>
        <v/>
      </c>
      <c r="R143" s="109" t="str">
        <f t="shared" si="121"/>
        <v/>
      </c>
      <c r="S143" s="109" t="str">
        <f t="shared" si="121"/>
        <v/>
      </c>
      <c r="T143" s="109" t="str">
        <f t="shared" si="121"/>
        <v/>
      </c>
      <c r="U143" s="109" t="str">
        <f t="shared" si="121"/>
        <v/>
      </c>
      <c r="V143" s="109" t="str">
        <f t="shared" si="121"/>
        <v/>
      </c>
      <c r="W143" s="109" t="str">
        <f t="shared" si="121"/>
        <v/>
      </c>
      <c r="X143" s="109" t="str">
        <f t="shared" si="121"/>
        <v/>
      </c>
      <c r="Y143" s="109" t="str">
        <f t="shared" si="121"/>
        <v/>
      </c>
      <c r="Z143" s="109" t="str">
        <f t="shared" si="121"/>
        <v/>
      </c>
      <c r="AA143" s="109" t="str">
        <f t="shared" si="121"/>
        <v/>
      </c>
      <c r="AB143" s="109" t="str">
        <f t="shared" si="121"/>
        <v/>
      </c>
      <c r="AC143" s="109" t="str">
        <f t="shared" si="121"/>
        <v/>
      </c>
      <c r="AD143" s="109" t="str">
        <f t="shared" si="121"/>
        <v/>
      </c>
      <c r="AE143" s="109" t="str">
        <f t="shared" si="121"/>
        <v/>
      </c>
      <c r="AF143" s="109" t="str">
        <f t="shared" si="121"/>
        <v/>
      </c>
      <c r="AG143" s="39"/>
    </row>
    <row r="144" spans="1:33" x14ac:dyDescent="0.2">
      <c r="A144" s="106" t="s">
        <v>490</v>
      </c>
      <c r="B144" s="109" t="str">
        <f>IF(OR(B142="",B143=""),"",B143-((B143-B142)*B23))</f>
        <v/>
      </c>
      <c r="C144" s="109" t="str">
        <f t="shared" ref="C144:AF144" si="122">IF(OR(C142="",C143=""),"",C143-((C143-C142)*C23))</f>
        <v/>
      </c>
      <c r="D144" s="109" t="str">
        <f t="shared" si="122"/>
        <v/>
      </c>
      <c r="E144" s="109" t="str">
        <f t="shared" si="122"/>
        <v/>
      </c>
      <c r="F144" s="109" t="str">
        <f t="shared" si="122"/>
        <v/>
      </c>
      <c r="G144" s="109" t="str">
        <f t="shared" si="122"/>
        <v/>
      </c>
      <c r="H144" s="109" t="str">
        <f t="shared" si="122"/>
        <v/>
      </c>
      <c r="I144" s="109" t="str">
        <f t="shared" si="122"/>
        <v/>
      </c>
      <c r="J144" s="109" t="str">
        <f t="shared" si="122"/>
        <v/>
      </c>
      <c r="K144" s="109" t="str">
        <f t="shared" si="122"/>
        <v/>
      </c>
      <c r="L144" s="109" t="str">
        <f t="shared" si="122"/>
        <v/>
      </c>
      <c r="M144" s="109" t="str">
        <f t="shared" si="122"/>
        <v/>
      </c>
      <c r="N144" s="109" t="str">
        <f t="shared" si="122"/>
        <v/>
      </c>
      <c r="O144" s="109" t="str">
        <f t="shared" si="122"/>
        <v/>
      </c>
      <c r="P144" s="109" t="str">
        <f t="shared" si="122"/>
        <v/>
      </c>
      <c r="Q144" s="109" t="str">
        <f t="shared" si="122"/>
        <v/>
      </c>
      <c r="R144" s="109" t="str">
        <f t="shared" si="122"/>
        <v/>
      </c>
      <c r="S144" s="109" t="str">
        <f t="shared" si="122"/>
        <v/>
      </c>
      <c r="T144" s="109" t="str">
        <f t="shared" si="122"/>
        <v/>
      </c>
      <c r="U144" s="109" t="str">
        <f t="shared" si="122"/>
        <v/>
      </c>
      <c r="V144" s="109" t="str">
        <f t="shared" si="122"/>
        <v/>
      </c>
      <c r="W144" s="109" t="str">
        <f t="shared" si="122"/>
        <v/>
      </c>
      <c r="X144" s="109" t="str">
        <f t="shared" si="122"/>
        <v/>
      </c>
      <c r="Y144" s="109" t="str">
        <f t="shared" si="122"/>
        <v/>
      </c>
      <c r="Z144" s="109" t="str">
        <f t="shared" si="122"/>
        <v/>
      </c>
      <c r="AA144" s="109" t="str">
        <f t="shared" si="122"/>
        <v/>
      </c>
      <c r="AB144" s="109" t="str">
        <f t="shared" si="122"/>
        <v/>
      </c>
      <c r="AC144" s="109" t="str">
        <f t="shared" si="122"/>
        <v/>
      </c>
      <c r="AD144" s="109" t="str">
        <f t="shared" si="122"/>
        <v/>
      </c>
      <c r="AE144" s="109" t="str">
        <f t="shared" si="122"/>
        <v/>
      </c>
      <c r="AF144" s="109" t="str">
        <f t="shared" si="122"/>
        <v/>
      </c>
      <c r="AG144" s="39"/>
    </row>
    <row r="145" spans="1:33" x14ac:dyDescent="0.2">
      <c r="A145" s="106" t="s">
        <v>485</v>
      </c>
      <c r="B145" s="108" t="str">
        <f t="shared" ref="B145:AF145" si="123">IF(OR(B39="",B144="",S1Disinfectant&lt;&gt;"Ozone"),"",IF(B39=0,0,B39/B144))</f>
        <v/>
      </c>
      <c r="C145" s="108" t="str">
        <f t="shared" si="123"/>
        <v/>
      </c>
      <c r="D145" s="108" t="str">
        <f t="shared" si="123"/>
        <v/>
      </c>
      <c r="E145" s="108" t="str">
        <f t="shared" si="123"/>
        <v/>
      </c>
      <c r="F145" s="108" t="str">
        <f t="shared" si="123"/>
        <v/>
      </c>
      <c r="G145" s="108" t="str">
        <f t="shared" si="123"/>
        <v/>
      </c>
      <c r="H145" s="108" t="str">
        <f t="shared" si="123"/>
        <v/>
      </c>
      <c r="I145" s="108" t="str">
        <f t="shared" si="123"/>
        <v/>
      </c>
      <c r="J145" s="108" t="str">
        <f t="shared" si="123"/>
        <v/>
      </c>
      <c r="K145" s="108" t="str">
        <f t="shared" si="123"/>
        <v/>
      </c>
      <c r="L145" s="108" t="str">
        <f t="shared" si="123"/>
        <v/>
      </c>
      <c r="M145" s="108" t="str">
        <f t="shared" si="123"/>
        <v/>
      </c>
      <c r="N145" s="108" t="str">
        <f t="shared" si="123"/>
        <v/>
      </c>
      <c r="O145" s="108" t="str">
        <f t="shared" si="123"/>
        <v/>
      </c>
      <c r="P145" s="108" t="str">
        <f t="shared" si="123"/>
        <v/>
      </c>
      <c r="Q145" s="108" t="str">
        <f t="shared" si="123"/>
        <v/>
      </c>
      <c r="R145" s="108" t="str">
        <f t="shared" si="123"/>
        <v/>
      </c>
      <c r="S145" s="108" t="str">
        <f t="shared" si="123"/>
        <v/>
      </c>
      <c r="T145" s="108" t="str">
        <f t="shared" si="123"/>
        <v/>
      </c>
      <c r="U145" s="108" t="str">
        <f t="shared" si="123"/>
        <v/>
      </c>
      <c r="V145" s="108" t="str">
        <f t="shared" si="123"/>
        <v/>
      </c>
      <c r="W145" s="108" t="str">
        <f t="shared" si="123"/>
        <v/>
      </c>
      <c r="X145" s="108" t="str">
        <f t="shared" si="123"/>
        <v/>
      </c>
      <c r="Y145" s="108" t="str">
        <f t="shared" si="123"/>
        <v/>
      </c>
      <c r="Z145" s="108" t="str">
        <f t="shared" si="123"/>
        <v/>
      </c>
      <c r="AA145" s="108" t="str">
        <f t="shared" si="123"/>
        <v/>
      </c>
      <c r="AB145" s="108" t="str">
        <f t="shared" si="123"/>
        <v/>
      </c>
      <c r="AC145" s="108" t="str">
        <f t="shared" si="123"/>
        <v/>
      </c>
      <c r="AD145" s="108" t="str">
        <f t="shared" si="123"/>
        <v/>
      </c>
      <c r="AE145" s="108" t="str">
        <f t="shared" si="123"/>
        <v/>
      </c>
      <c r="AF145" s="108" t="str">
        <f t="shared" si="123"/>
        <v/>
      </c>
      <c r="AG145" s="39"/>
    </row>
    <row r="146" spans="1:33" x14ac:dyDescent="0.2">
      <c r="A146" s="32" t="s">
        <v>512</v>
      </c>
      <c r="AG146" s="39"/>
    </row>
    <row r="147" spans="1:33" x14ac:dyDescent="0.2">
      <c r="A147" s="106" t="s">
        <v>514</v>
      </c>
      <c r="B147" s="99" t="str">
        <f t="shared" ref="B147:AF147" si="124">IF(OR(B39="",LogGcat2="",B21=""),"",HLOOKUP(LogGcat2,O3vTable,B22+2,FALSE))</f>
        <v/>
      </c>
      <c r="C147" s="99" t="str">
        <f t="shared" si="124"/>
        <v/>
      </c>
      <c r="D147" s="99" t="str">
        <f t="shared" si="124"/>
        <v/>
      </c>
      <c r="E147" s="99" t="str">
        <f t="shared" si="124"/>
        <v/>
      </c>
      <c r="F147" s="99" t="str">
        <f t="shared" si="124"/>
        <v/>
      </c>
      <c r="G147" s="99" t="str">
        <f t="shared" si="124"/>
        <v/>
      </c>
      <c r="H147" s="99" t="str">
        <f t="shared" si="124"/>
        <v/>
      </c>
      <c r="I147" s="99" t="str">
        <f t="shared" si="124"/>
        <v/>
      </c>
      <c r="J147" s="99" t="str">
        <f t="shared" si="124"/>
        <v/>
      </c>
      <c r="K147" s="99" t="str">
        <f t="shared" si="124"/>
        <v/>
      </c>
      <c r="L147" s="99" t="str">
        <f t="shared" si="124"/>
        <v/>
      </c>
      <c r="M147" s="99" t="str">
        <f t="shared" si="124"/>
        <v/>
      </c>
      <c r="N147" s="99" t="str">
        <f t="shared" si="124"/>
        <v/>
      </c>
      <c r="O147" s="99" t="str">
        <f t="shared" si="124"/>
        <v/>
      </c>
      <c r="P147" s="99" t="str">
        <f t="shared" si="124"/>
        <v/>
      </c>
      <c r="Q147" s="99" t="str">
        <f t="shared" si="124"/>
        <v/>
      </c>
      <c r="R147" s="99" t="str">
        <f t="shared" si="124"/>
        <v/>
      </c>
      <c r="S147" s="99" t="str">
        <f t="shared" si="124"/>
        <v/>
      </c>
      <c r="T147" s="99" t="str">
        <f t="shared" si="124"/>
        <v/>
      </c>
      <c r="U147" s="99" t="str">
        <f t="shared" si="124"/>
        <v/>
      </c>
      <c r="V147" s="99" t="str">
        <f t="shared" si="124"/>
        <v/>
      </c>
      <c r="W147" s="99" t="str">
        <f t="shared" si="124"/>
        <v/>
      </c>
      <c r="X147" s="99" t="str">
        <f t="shared" si="124"/>
        <v/>
      </c>
      <c r="Y147" s="99" t="str">
        <f t="shared" si="124"/>
        <v/>
      </c>
      <c r="Z147" s="99" t="str">
        <f t="shared" si="124"/>
        <v/>
      </c>
      <c r="AA147" s="99" t="str">
        <f t="shared" si="124"/>
        <v/>
      </c>
      <c r="AB147" s="99" t="str">
        <f t="shared" si="124"/>
        <v/>
      </c>
      <c r="AC147" s="99" t="str">
        <f t="shared" si="124"/>
        <v/>
      </c>
      <c r="AD147" s="99" t="str">
        <f t="shared" si="124"/>
        <v/>
      </c>
      <c r="AE147" s="99" t="str">
        <f t="shared" si="124"/>
        <v/>
      </c>
      <c r="AF147" s="99" t="str">
        <f t="shared" si="124"/>
        <v/>
      </c>
      <c r="AG147" s="39"/>
    </row>
    <row r="148" spans="1:33" x14ac:dyDescent="0.2">
      <c r="A148" s="106" t="s">
        <v>515</v>
      </c>
      <c r="B148" s="99" t="str">
        <f t="shared" ref="B148:AF148" si="125">IF(OR(B39="",LogGcat1="",B21=""),"",HLOOKUP(LogGcat1,O3vTable,B22+2,FALSE))</f>
        <v/>
      </c>
      <c r="C148" s="99" t="str">
        <f t="shared" si="125"/>
        <v/>
      </c>
      <c r="D148" s="99" t="str">
        <f t="shared" si="125"/>
        <v/>
      </c>
      <c r="E148" s="99" t="str">
        <f t="shared" si="125"/>
        <v/>
      </c>
      <c r="F148" s="99" t="str">
        <f t="shared" si="125"/>
        <v/>
      </c>
      <c r="G148" s="99" t="str">
        <f t="shared" si="125"/>
        <v/>
      </c>
      <c r="H148" s="99" t="str">
        <f t="shared" si="125"/>
        <v/>
      </c>
      <c r="I148" s="99" t="str">
        <f t="shared" si="125"/>
        <v/>
      </c>
      <c r="J148" s="99" t="str">
        <f t="shared" si="125"/>
        <v/>
      </c>
      <c r="K148" s="99" t="str">
        <f t="shared" si="125"/>
        <v/>
      </c>
      <c r="L148" s="99" t="str">
        <f t="shared" si="125"/>
        <v/>
      </c>
      <c r="M148" s="99" t="str">
        <f t="shared" si="125"/>
        <v/>
      </c>
      <c r="N148" s="99" t="str">
        <f t="shared" si="125"/>
        <v/>
      </c>
      <c r="O148" s="99" t="str">
        <f t="shared" si="125"/>
        <v/>
      </c>
      <c r="P148" s="99" t="str">
        <f t="shared" si="125"/>
        <v/>
      </c>
      <c r="Q148" s="99" t="str">
        <f t="shared" si="125"/>
        <v/>
      </c>
      <c r="R148" s="99" t="str">
        <f t="shared" si="125"/>
        <v/>
      </c>
      <c r="S148" s="99" t="str">
        <f t="shared" si="125"/>
        <v/>
      </c>
      <c r="T148" s="99" t="str">
        <f t="shared" si="125"/>
        <v/>
      </c>
      <c r="U148" s="99" t="str">
        <f t="shared" si="125"/>
        <v/>
      </c>
      <c r="V148" s="99" t="str">
        <f t="shared" si="125"/>
        <v/>
      </c>
      <c r="W148" s="99" t="str">
        <f t="shared" si="125"/>
        <v/>
      </c>
      <c r="X148" s="99" t="str">
        <f t="shared" si="125"/>
        <v/>
      </c>
      <c r="Y148" s="99" t="str">
        <f t="shared" si="125"/>
        <v/>
      </c>
      <c r="Z148" s="99" t="str">
        <f t="shared" si="125"/>
        <v/>
      </c>
      <c r="AA148" s="99" t="str">
        <f t="shared" si="125"/>
        <v/>
      </c>
      <c r="AB148" s="99" t="str">
        <f t="shared" si="125"/>
        <v/>
      </c>
      <c r="AC148" s="99" t="str">
        <f t="shared" si="125"/>
        <v/>
      </c>
      <c r="AD148" s="99" t="str">
        <f t="shared" si="125"/>
        <v/>
      </c>
      <c r="AE148" s="99" t="str">
        <f t="shared" si="125"/>
        <v/>
      </c>
      <c r="AF148" s="99" t="str">
        <f t="shared" si="125"/>
        <v/>
      </c>
      <c r="AG148" s="39"/>
    </row>
    <row r="149" spans="1:33" x14ac:dyDescent="0.2">
      <c r="A149" s="106" t="s">
        <v>516</v>
      </c>
      <c r="B149" s="99" t="str">
        <f t="shared" ref="B149:AF149" si="126">IF(OR(B39="",LogGcat2="",B21=""),"",HLOOKUP(LogGcat2,O3vTable,B21+2,FALSE))</f>
        <v/>
      </c>
      <c r="C149" s="99" t="str">
        <f t="shared" si="126"/>
        <v/>
      </c>
      <c r="D149" s="99" t="str">
        <f t="shared" si="126"/>
        <v/>
      </c>
      <c r="E149" s="99" t="str">
        <f t="shared" si="126"/>
        <v/>
      </c>
      <c r="F149" s="99" t="str">
        <f t="shared" si="126"/>
        <v/>
      </c>
      <c r="G149" s="99" t="str">
        <f t="shared" si="126"/>
        <v/>
      </c>
      <c r="H149" s="99" t="str">
        <f t="shared" si="126"/>
        <v/>
      </c>
      <c r="I149" s="99" t="str">
        <f t="shared" si="126"/>
        <v/>
      </c>
      <c r="J149" s="99" t="str">
        <f t="shared" si="126"/>
        <v/>
      </c>
      <c r="K149" s="99" t="str">
        <f t="shared" si="126"/>
        <v/>
      </c>
      <c r="L149" s="99" t="str">
        <f t="shared" si="126"/>
        <v/>
      </c>
      <c r="M149" s="99" t="str">
        <f t="shared" si="126"/>
        <v/>
      </c>
      <c r="N149" s="99" t="str">
        <f t="shared" si="126"/>
        <v/>
      </c>
      <c r="O149" s="99" t="str">
        <f t="shared" si="126"/>
        <v/>
      </c>
      <c r="P149" s="99" t="str">
        <f t="shared" si="126"/>
        <v/>
      </c>
      <c r="Q149" s="99" t="str">
        <f t="shared" si="126"/>
        <v/>
      </c>
      <c r="R149" s="99" t="str">
        <f t="shared" si="126"/>
        <v/>
      </c>
      <c r="S149" s="99" t="str">
        <f t="shared" si="126"/>
        <v/>
      </c>
      <c r="T149" s="99" t="str">
        <f t="shared" si="126"/>
        <v/>
      </c>
      <c r="U149" s="99" t="str">
        <f t="shared" si="126"/>
        <v/>
      </c>
      <c r="V149" s="99" t="str">
        <f t="shared" si="126"/>
        <v/>
      </c>
      <c r="W149" s="99" t="str">
        <f t="shared" si="126"/>
        <v/>
      </c>
      <c r="X149" s="99" t="str">
        <f t="shared" si="126"/>
        <v/>
      </c>
      <c r="Y149" s="99" t="str">
        <f t="shared" si="126"/>
        <v/>
      </c>
      <c r="Z149" s="99" t="str">
        <f t="shared" si="126"/>
        <v/>
      </c>
      <c r="AA149" s="99" t="str">
        <f t="shared" si="126"/>
        <v/>
      </c>
      <c r="AB149" s="99" t="str">
        <f t="shared" si="126"/>
        <v/>
      </c>
      <c r="AC149" s="99" t="str">
        <f t="shared" si="126"/>
        <v/>
      </c>
      <c r="AD149" s="99" t="str">
        <f t="shared" si="126"/>
        <v/>
      </c>
      <c r="AE149" s="99" t="str">
        <f t="shared" si="126"/>
        <v/>
      </c>
      <c r="AF149" s="99" t="str">
        <f t="shared" si="126"/>
        <v/>
      </c>
      <c r="AG149" s="39"/>
    </row>
    <row r="150" spans="1:33" x14ac:dyDescent="0.2">
      <c r="A150" s="106" t="s">
        <v>517</v>
      </c>
      <c r="B150" s="99" t="str">
        <f t="shared" ref="B150:AF150" si="127">IF(OR(B39="",LogGcat1="",B21=""),"",HLOOKUP(LogGcat1,O3vTable,B21+2,FALSE))</f>
        <v/>
      </c>
      <c r="C150" s="99" t="str">
        <f t="shared" si="127"/>
        <v/>
      </c>
      <c r="D150" s="99" t="str">
        <f t="shared" si="127"/>
        <v/>
      </c>
      <c r="E150" s="99" t="str">
        <f t="shared" si="127"/>
        <v/>
      </c>
      <c r="F150" s="99" t="str">
        <f t="shared" si="127"/>
        <v/>
      </c>
      <c r="G150" s="99" t="str">
        <f t="shared" si="127"/>
        <v/>
      </c>
      <c r="H150" s="99" t="str">
        <f t="shared" si="127"/>
        <v/>
      </c>
      <c r="I150" s="99" t="str">
        <f t="shared" si="127"/>
        <v/>
      </c>
      <c r="J150" s="99" t="str">
        <f t="shared" si="127"/>
        <v/>
      </c>
      <c r="K150" s="99" t="str">
        <f t="shared" si="127"/>
        <v/>
      </c>
      <c r="L150" s="99" t="str">
        <f t="shared" si="127"/>
        <v/>
      </c>
      <c r="M150" s="99" t="str">
        <f t="shared" si="127"/>
        <v/>
      </c>
      <c r="N150" s="99" t="str">
        <f t="shared" si="127"/>
        <v/>
      </c>
      <c r="O150" s="99" t="str">
        <f t="shared" si="127"/>
        <v/>
      </c>
      <c r="P150" s="99" t="str">
        <f t="shared" si="127"/>
        <v/>
      </c>
      <c r="Q150" s="99" t="str">
        <f t="shared" si="127"/>
        <v/>
      </c>
      <c r="R150" s="99" t="str">
        <f t="shared" si="127"/>
        <v/>
      </c>
      <c r="S150" s="99" t="str">
        <f t="shared" si="127"/>
        <v/>
      </c>
      <c r="T150" s="99" t="str">
        <f t="shared" si="127"/>
        <v/>
      </c>
      <c r="U150" s="99" t="str">
        <f t="shared" si="127"/>
        <v/>
      </c>
      <c r="V150" s="99" t="str">
        <f t="shared" si="127"/>
        <v/>
      </c>
      <c r="W150" s="99" t="str">
        <f t="shared" si="127"/>
        <v/>
      </c>
      <c r="X150" s="99" t="str">
        <f t="shared" si="127"/>
        <v/>
      </c>
      <c r="Y150" s="99" t="str">
        <f t="shared" si="127"/>
        <v/>
      </c>
      <c r="Z150" s="99" t="str">
        <f t="shared" si="127"/>
        <v/>
      </c>
      <c r="AA150" s="99" t="str">
        <f t="shared" si="127"/>
        <v/>
      </c>
      <c r="AB150" s="99" t="str">
        <f t="shared" si="127"/>
        <v/>
      </c>
      <c r="AC150" s="99" t="str">
        <f t="shared" si="127"/>
        <v/>
      </c>
      <c r="AD150" s="99" t="str">
        <f t="shared" si="127"/>
        <v/>
      </c>
      <c r="AE150" s="99" t="str">
        <f t="shared" si="127"/>
        <v/>
      </c>
      <c r="AF150" s="99" t="str">
        <f t="shared" si="127"/>
        <v/>
      </c>
      <c r="AG150" s="39"/>
    </row>
    <row r="151" spans="1:33" x14ac:dyDescent="0.2">
      <c r="A151" s="106" t="s">
        <v>487</v>
      </c>
      <c r="B151" s="109" t="str">
        <f t="shared" ref="B151:AF151" si="128">IF(OR(B147="",B148=""),"",B148-((B148-B147)*LogVpercent))</f>
        <v/>
      </c>
      <c r="C151" s="109" t="str">
        <f t="shared" si="128"/>
        <v/>
      </c>
      <c r="D151" s="109" t="str">
        <f t="shared" si="128"/>
        <v/>
      </c>
      <c r="E151" s="109" t="str">
        <f t="shared" si="128"/>
        <v/>
      </c>
      <c r="F151" s="109" t="str">
        <f t="shared" si="128"/>
        <v/>
      </c>
      <c r="G151" s="109" t="str">
        <f t="shared" si="128"/>
        <v/>
      </c>
      <c r="H151" s="109" t="str">
        <f t="shared" si="128"/>
        <v/>
      </c>
      <c r="I151" s="109" t="str">
        <f t="shared" si="128"/>
        <v/>
      </c>
      <c r="J151" s="109" t="str">
        <f t="shared" si="128"/>
        <v/>
      </c>
      <c r="K151" s="109" t="str">
        <f t="shared" si="128"/>
        <v/>
      </c>
      <c r="L151" s="109" t="str">
        <f t="shared" si="128"/>
        <v/>
      </c>
      <c r="M151" s="109" t="str">
        <f t="shared" si="128"/>
        <v/>
      </c>
      <c r="N151" s="109" t="str">
        <f t="shared" si="128"/>
        <v/>
      </c>
      <c r="O151" s="109" t="str">
        <f t="shared" si="128"/>
        <v/>
      </c>
      <c r="P151" s="109" t="str">
        <f t="shared" si="128"/>
        <v/>
      </c>
      <c r="Q151" s="109" t="str">
        <f t="shared" si="128"/>
        <v/>
      </c>
      <c r="R151" s="109" t="str">
        <f t="shared" si="128"/>
        <v/>
      </c>
      <c r="S151" s="109" t="str">
        <f t="shared" si="128"/>
        <v/>
      </c>
      <c r="T151" s="109" t="str">
        <f t="shared" si="128"/>
        <v/>
      </c>
      <c r="U151" s="109" t="str">
        <f t="shared" si="128"/>
        <v/>
      </c>
      <c r="V151" s="109" t="str">
        <f t="shared" si="128"/>
        <v/>
      </c>
      <c r="W151" s="109" t="str">
        <f t="shared" si="128"/>
        <v/>
      </c>
      <c r="X151" s="109" t="str">
        <f t="shared" si="128"/>
        <v/>
      </c>
      <c r="Y151" s="109" t="str">
        <f t="shared" si="128"/>
        <v/>
      </c>
      <c r="Z151" s="109" t="str">
        <f t="shared" si="128"/>
        <v/>
      </c>
      <c r="AA151" s="109" t="str">
        <f t="shared" si="128"/>
        <v/>
      </c>
      <c r="AB151" s="109" t="str">
        <f t="shared" si="128"/>
        <v/>
      </c>
      <c r="AC151" s="109" t="str">
        <f t="shared" si="128"/>
        <v/>
      </c>
      <c r="AD151" s="109" t="str">
        <f t="shared" si="128"/>
        <v/>
      </c>
      <c r="AE151" s="109" t="str">
        <f t="shared" si="128"/>
        <v/>
      </c>
      <c r="AF151" s="109" t="str">
        <f t="shared" si="128"/>
        <v/>
      </c>
      <c r="AG151" s="39"/>
    </row>
    <row r="152" spans="1:33" x14ac:dyDescent="0.2">
      <c r="A152" s="106" t="s">
        <v>518</v>
      </c>
      <c r="B152" s="109" t="str">
        <f t="shared" ref="B152:AF152" si="129">IF(OR(B149="",B150=""),"",B150-((B150-B149)*LogVpercent))</f>
        <v/>
      </c>
      <c r="C152" s="109" t="str">
        <f t="shared" si="129"/>
        <v/>
      </c>
      <c r="D152" s="109" t="str">
        <f t="shared" si="129"/>
        <v/>
      </c>
      <c r="E152" s="109" t="str">
        <f t="shared" si="129"/>
        <v/>
      </c>
      <c r="F152" s="109" t="str">
        <f t="shared" si="129"/>
        <v/>
      </c>
      <c r="G152" s="109" t="str">
        <f t="shared" si="129"/>
        <v/>
      </c>
      <c r="H152" s="109" t="str">
        <f t="shared" si="129"/>
        <v/>
      </c>
      <c r="I152" s="109" t="str">
        <f t="shared" si="129"/>
        <v/>
      </c>
      <c r="J152" s="109" t="str">
        <f t="shared" si="129"/>
        <v/>
      </c>
      <c r="K152" s="109" t="str">
        <f t="shared" si="129"/>
        <v/>
      </c>
      <c r="L152" s="109" t="str">
        <f t="shared" si="129"/>
        <v/>
      </c>
      <c r="M152" s="109" t="str">
        <f t="shared" si="129"/>
        <v/>
      </c>
      <c r="N152" s="109" t="str">
        <f t="shared" si="129"/>
        <v/>
      </c>
      <c r="O152" s="109" t="str">
        <f t="shared" si="129"/>
        <v/>
      </c>
      <c r="P152" s="109" t="str">
        <f t="shared" si="129"/>
        <v/>
      </c>
      <c r="Q152" s="109" t="str">
        <f t="shared" si="129"/>
        <v/>
      </c>
      <c r="R152" s="109" t="str">
        <f t="shared" si="129"/>
        <v/>
      </c>
      <c r="S152" s="109" t="str">
        <f t="shared" si="129"/>
        <v/>
      </c>
      <c r="T152" s="109" t="str">
        <f t="shared" si="129"/>
        <v/>
      </c>
      <c r="U152" s="109" t="str">
        <f t="shared" si="129"/>
        <v/>
      </c>
      <c r="V152" s="109" t="str">
        <f t="shared" si="129"/>
        <v/>
      </c>
      <c r="W152" s="109" t="str">
        <f t="shared" si="129"/>
        <v/>
      </c>
      <c r="X152" s="109" t="str">
        <f t="shared" si="129"/>
        <v/>
      </c>
      <c r="Y152" s="109" t="str">
        <f t="shared" si="129"/>
        <v/>
      </c>
      <c r="Z152" s="109" t="str">
        <f t="shared" si="129"/>
        <v/>
      </c>
      <c r="AA152" s="109" t="str">
        <f t="shared" si="129"/>
        <v/>
      </c>
      <c r="AB152" s="109" t="str">
        <f t="shared" si="129"/>
        <v/>
      </c>
      <c r="AC152" s="109" t="str">
        <f t="shared" si="129"/>
        <v/>
      </c>
      <c r="AD152" s="109" t="str">
        <f t="shared" si="129"/>
        <v/>
      </c>
      <c r="AE152" s="109" t="str">
        <f t="shared" si="129"/>
        <v/>
      </c>
      <c r="AF152" s="109" t="str">
        <f t="shared" si="129"/>
        <v/>
      </c>
      <c r="AG152" s="39"/>
    </row>
    <row r="153" spans="1:33" x14ac:dyDescent="0.2">
      <c r="A153" s="106" t="s">
        <v>489</v>
      </c>
      <c r="B153" s="109" t="str">
        <f>IF(OR(B151="",B152=""),"",B152-((B152-B151)*B23))</f>
        <v/>
      </c>
      <c r="C153" s="109" t="str">
        <f t="shared" ref="C153:AF153" si="130">IF(OR(C151="",C152=""),"",C152-((C152-C151)*C23))</f>
        <v/>
      </c>
      <c r="D153" s="109" t="str">
        <f t="shared" si="130"/>
        <v/>
      </c>
      <c r="E153" s="109" t="str">
        <f t="shared" si="130"/>
        <v/>
      </c>
      <c r="F153" s="109" t="str">
        <f t="shared" si="130"/>
        <v/>
      </c>
      <c r="G153" s="109" t="str">
        <f t="shared" si="130"/>
        <v/>
      </c>
      <c r="H153" s="109" t="str">
        <f t="shared" si="130"/>
        <v/>
      </c>
      <c r="I153" s="109" t="str">
        <f t="shared" si="130"/>
        <v/>
      </c>
      <c r="J153" s="109" t="str">
        <f t="shared" si="130"/>
        <v/>
      </c>
      <c r="K153" s="109" t="str">
        <f t="shared" si="130"/>
        <v/>
      </c>
      <c r="L153" s="109" t="str">
        <f t="shared" si="130"/>
        <v/>
      </c>
      <c r="M153" s="109" t="str">
        <f t="shared" si="130"/>
        <v/>
      </c>
      <c r="N153" s="109" t="str">
        <f t="shared" si="130"/>
        <v/>
      </c>
      <c r="O153" s="109" t="str">
        <f t="shared" si="130"/>
        <v/>
      </c>
      <c r="P153" s="109" t="str">
        <f t="shared" si="130"/>
        <v/>
      </c>
      <c r="Q153" s="109" t="str">
        <f t="shared" si="130"/>
        <v/>
      </c>
      <c r="R153" s="109" t="str">
        <f t="shared" si="130"/>
        <v/>
      </c>
      <c r="S153" s="109" t="str">
        <f t="shared" si="130"/>
        <v/>
      </c>
      <c r="T153" s="109" t="str">
        <f t="shared" si="130"/>
        <v/>
      </c>
      <c r="U153" s="109" t="str">
        <f t="shared" si="130"/>
        <v/>
      </c>
      <c r="V153" s="109" t="str">
        <f t="shared" si="130"/>
        <v/>
      </c>
      <c r="W153" s="109" t="str">
        <f t="shared" si="130"/>
        <v/>
      </c>
      <c r="X153" s="109" t="str">
        <f t="shared" si="130"/>
        <v/>
      </c>
      <c r="Y153" s="109" t="str">
        <f t="shared" si="130"/>
        <v/>
      </c>
      <c r="Z153" s="109" t="str">
        <f t="shared" si="130"/>
        <v/>
      </c>
      <c r="AA153" s="109" t="str">
        <f t="shared" si="130"/>
        <v/>
      </c>
      <c r="AB153" s="109" t="str">
        <f t="shared" si="130"/>
        <v/>
      </c>
      <c r="AC153" s="109" t="str">
        <f t="shared" si="130"/>
        <v/>
      </c>
      <c r="AD153" s="109" t="str">
        <f t="shared" si="130"/>
        <v/>
      </c>
      <c r="AE153" s="109" t="str">
        <f t="shared" si="130"/>
        <v/>
      </c>
      <c r="AF153" s="109" t="str">
        <f t="shared" si="130"/>
        <v/>
      </c>
      <c r="AG153" s="39"/>
    </row>
    <row r="154" spans="1:33" x14ac:dyDescent="0.2">
      <c r="A154" s="106" t="s">
        <v>494</v>
      </c>
      <c r="B154" s="108" t="str">
        <f t="shared" ref="B154:AF154" si="131">IF(OR(B39="",B153="",S1Disinfectant&lt;&gt;"Ozone"),"",IF(B39=0,0,B39/B153))</f>
        <v/>
      </c>
      <c r="C154" s="108" t="str">
        <f t="shared" si="131"/>
        <v/>
      </c>
      <c r="D154" s="108" t="str">
        <f t="shared" si="131"/>
        <v/>
      </c>
      <c r="E154" s="108" t="str">
        <f t="shared" si="131"/>
        <v/>
      </c>
      <c r="F154" s="108" t="str">
        <f t="shared" si="131"/>
        <v/>
      </c>
      <c r="G154" s="108" t="str">
        <f t="shared" si="131"/>
        <v/>
      </c>
      <c r="H154" s="108" t="str">
        <f t="shared" si="131"/>
        <v/>
      </c>
      <c r="I154" s="108" t="str">
        <f t="shared" si="131"/>
        <v/>
      </c>
      <c r="J154" s="108" t="str">
        <f t="shared" si="131"/>
        <v/>
      </c>
      <c r="K154" s="108" t="str">
        <f t="shared" si="131"/>
        <v/>
      </c>
      <c r="L154" s="108" t="str">
        <f t="shared" si="131"/>
        <v/>
      </c>
      <c r="M154" s="108" t="str">
        <f t="shared" si="131"/>
        <v/>
      </c>
      <c r="N154" s="108" t="str">
        <f t="shared" si="131"/>
        <v/>
      </c>
      <c r="O154" s="108" t="str">
        <f t="shared" si="131"/>
        <v/>
      </c>
      <c r="P154" s="108" t="str">
        <f t="shared" si="131"/>
        <v/>
      </c>
      <c r="Q154" s="108" t="str">
        <f t="shared" si="131"/>
        <v/>
      </c>
      <c r="R154" s="108" t="str">
        <f t="shared" si="131"/>
        <v/>
      </c>
      <c r="S154" s="108" t="str">
        <f t="shared" si="131"/>
        <v/>
      </c>
      <c r="T154" s="108" t="str">
        <f t="shared" si="131"/>
        <v/>
      </c>
      <c r="U154" s="108" t="str">
        <f t="shared" si="131"/>
        <v/>
      </c>
      <c r="V154" s="108" t="str">
        <f t="shared" si="131"/>
        <v/>
      </c>
      <c r="W154" s="108" t="str">
        <f t="shared" si="131"/>
        <v/>
      </c>
      <c r="X154" s="108" t="str">
        <f t="shared" si="131"/>
        <v/>
      </c>
      <c r="Y154" s="108" t="str">
        <f t="shared" si="131"/>
        <v/>
      </c>
      <c r="Z154" s="108" t="str">
        <f t="shared" si="131"/>
        <v/>
      </c>
      <c r="AA154" s="108" t="str">
        <f t="shared" si="131"/>
        <v/>
      </c>
      <c r="AB154" s="108" t="str">
        <f t="shared" si="131"/>
        <v/>
      </c>
      <c r="AC154" s="108" t="str">
        <f t="shared" si="131"/>
        <v/>
      </c>
      <c r="AD154" s="108" t="str">
        <f t="shared" si="131"/>
        <v/>
      </c>
      <c r="AE154" s="108" t="str">
        <f t="shared" si="131"/>
        <v/>
      </c>
      <c r="AF154" s="108" t="str">
        <f t="shared" si="131"/>
        <v/>
      </c>
      <c r="AG154" s="39"/>
    </row>
    <row r="155" spans="1:33" x14ac:dyDescent="0.2">
      <c r="A155" s="32"/>
      <c r="AG155" s="39"/>
    </row>
    <row r="156" spans="1:33" x14ac:dyDescent="0.2">
      <c r="A156" s="32" t="s">
        <v>510</v>
      </c>
      <c r="AG156" s="39"/>
    </row>
    <row r="157" spans="1:33" x14ac:dyDescent="0.2">
      <c r="A157" s="106" t="s">
        <v>514</v>
      </c>
      <c r="B157" s="99" t="str">
        <f t="shared" ref="B157:AF157" si="132">IF(OR(B39="",LogGcat2="",B21=""),"",HLOOKUP(LogGcat2,ChloramineTableG,B22+2,FALSE))</f>
        <v/>
      </c>
      <c r="C157" s="99" t="str">
        <f t="shared" si="132"/>
        <v/>
      </c>
      <c r="D157" s="99" t="str">
        <f t="shared" si="132"/>
        <v/>
      </c>
      <c r="E157" s="99" t="str">
        <f t="shared" si="132"/>
        <v/>
      </c>
      <c r="F157" s="99" t="str">
        <f t="shared" si="132"/>
        <v/>
      </c>
      <c r="G157" s="99" t="str">
        <f t="shared" si="132"/>
        <v/>
      </c>
      <c r="H157" s="99" t="str">
        <f t="shared" si="132"/>
        <v/>
      </c>
      <c r="I157" s="99" t="str">
        <f t="shared" si="132"/>
        <v/>
      </c>
      <c r="J157" s="99" t="str">
        <f t="shared" si="132"/>
        <v/>
      </c>
      <c r="K157" s="99" t="str">
        <f t="shared" si="132"/>
        <v/>
      </c>
      <c r="L157" s="99" t="str">
        <f t="shared" si="132"/>
        <v/>
      </c>
      <c r="M157" s="99" t="str">
        <f t="shared" si="132"/>
        <v/>
      </c>
      <c r="N157" s="99" t="str">
        <f t="shared" si="132"/>
        <v/>
      </c>
      <c r="O157" s="99" t="str">
        <f t="shared" si="132"/>
        <v/>
      </c>
      <c r="P157" s="99" t="str">
        <f t="shared" si="132"/>
        <v/>
      </c>
      <c r="Q157" s="99" t="str">
        <f t="shared" si="132"/>
        <v/>
      </c>
      <c r="R157" s="99" t="str">
        <f t="shared" si="132"/>
        <v/>
      </c>
      <c r="S157" s="99" t="str">
        <f t="shared" si="132"/>
        <v/>
      </c>
      <c r="T157" s="99" t="str">
        <f t="shared" si="132"/>
        <v/>
      </c>
      <c r="U157" s="99" t="str">
        <f t="shared" si="132"/>
        <v/>
      </c>
      <c r="V157" s="99" t="str">
        <f t="shared" si="132"/>
        <v/>
      </c>
      <c r="W157" s="99" t="str">
        <f t="shared" si="132"/>
        <v/>
      </c>
      <c r="X157" s="99" t="str">
        <f t="shared" si="132"/>
        <v/>
      </c>
      <c r="Y157" s="99" t="str">
        <f t="shared" si="132"/>
        <v/>
      </c>
      <c r="Z157" s="99" t="str">
        <f t="shared" si="132"/>
        <v/>
      </c>
      <c r="AA157" s="99" t="str">
        <f t="shared" si="132"/>
        <v/>
      </c>
      <c r="AB157" s="99" t="str">
        <f t="shared" si="132"/>
        <v/>
      </c>
      <c r="AC157" s="99" t="str">
        <f t="shared" si="132"/>
        <v/>
      </c>
      <c r="AD157" s="99" t="str">
        <f t="shared" si="132"/>
        <v/>
      </c>
      <c r="AE157" s="99" t="str">
        <f t="shared" si="132"/>
        <v/>
      </c>
      <c r="AF157" s="99" t="str">
        <f t="shared" si="132"/>
        <v/>
      </c>
      <c r="AG157" s="39"/>
    </row>
    <row r="158" spans="1:33" x14ac:dyDescent="0.2">
      <c r="A158" s="106" t="s">
        <v>515</v>
      </c>
      <c r="B158" s="99" t="str">
        <f t="shared" ref="B158:AF158" si="133">IF(OR(B39="",LogGcat1="",B21=""),"",HLOOKUP(LogGcat1,ChloramineTableG,B22+2,FALSE))</f>
        <v/>
      </c>
      <c r="C158" s="99" t="str">
        <f t="shared" si="133"/>
        <v/>
      </c>
      <c r="D158" s="99" t="str">
        <f t="shared" si="133"/>
        <v/>
      </c>
      <c r="E158" s="99" t="str">
        <f t="shared" si="133"/>
        <v/>
      </c>
      <c r="F158" s="99" t="str">
        <f t="shared" si="133"/>
        <v/>
      </c>
      <c r="G158" s="99" t="str">
        <f t="shared" si="133"/>
        <v/>
      </c>
      <c r="H158" s="99" t="str">
        <f t="shared" si="133"/>
        <v/>
      </c>
      <c r="I158" s="99" t="str">
        <f t="shared" si="133"/>
        <v/>
      </c>
      <c r="J158" s="99" t="str">
        <f t="shared" si="133"/>
        <v/>
      </c>
      <c r="K158" s="99" t="str">
        <f t="shared" si="133"/>
        <v/>
      </c>
      <c r="L158" s="99" t="str">
        <f t="shared" si="133"/>
        <v/>
      </c>
      <c r="M158" s="99" t="str">
        <f t="shared" si="133"/>
        <v/>
      </c>
      <c r="N158" s="99" t="str">
        <f t="shared" si="133"/>
        <v/>
      </c>
      <c r="O158" s="99" t="str">
        <f t="shared" si="133"/>
        <v/>
      </c>
      <c r="P158" s="99" t="str">
        <f t="shared" si="133"/>
        <v/>
      </c>
      <c r="Q158" s="99" t="str">
        <f t="shared" si="133"/>
        <v/>
      </c>
      <c r="R158" s="99" t="str">
        <f t="shared" si="133"/>
        <v/>
      </c>
      <c r="S158" s="99" t="str">
        <f t="shared" si="133"/>
        <v/>
      </c>
      <c r="T158" s="99" t="str">
        <f t="shared" si="133"/>
        <v/>
      </c>
      <c r="U158" s="99" t="str">
        <f t="shared" si="133"/>
        <v/>
      </c>
      <c r="V158" s="99" t="str">
        <f t="shared" si="133"/>
        <v/>
      </c>
      <c r="W158" s="99" t="str">
        <f t="shared" si="133"/>
        <v/>
      </c>
      <c r="X158" s="99" t="str">
        <f t="shared" si="133"/>
        <v/>
      </c>
      <c r="Y158" s="99" t="str">
        <f t="shared" si="133"/>
        <v/>
      </c>
      <c r="Z158" s="99" t="str">
        <f t="shared" si="133"/>
        <v/>
      </c>
      <c r="AA158" s="99" t="str">
        <f t="shared" si="133"/>
        <v/>
      </c>
      <c r="AB158" s="99" t="str">
        <f t="shared" si="133"/>
        <v/>
      </c>
      <c r="AC158" s="99" t="str">
        <f t="shared" si="133"/>
        <v/>
      </c>
      <c r="AD158" s="99" t="str">
        <f t="shared" si="133"/>
        <v/>
      </c>
      <c r="AE158" s="99" t="str">
        <f t="shared" si="133"/>
        <v/>
      </c>
      <c r="AF158" s="99" t="str">
        <f t="shared" si="133"/>
        <v/>
      </c>
      <c r="AG158" s="39"/>
    </row>
    <row r="159" spans="1:33" x14ac:dyDescent="0.2">
      <c r="A159" s="106" t="s">
        <v>516</v>
      </c>
      <c r="B159" s="99" t="str">
        <f t="shared" ref="B159:AF159" si="134">IF(OR(B39="",LogGcat2="",B21=""),"",HLOOKUP(LogGcat2,ChloramineTableG,B21+2,FALSE))</f>
        <v/>
      </c>
      <c r="C159" s="99" t="str">
        <f t="shared" si="134"/>
        <v/>
      </c>
      <c r="D159" s="99" t="str">
        <f t="shared" si="134"/>
        <v/>
      </c>
      <c r="E159" s="99" t="str">
        <f t="shared" si="134"/>
        <v/>
      </c>
      <c r="F159" s="99" t="str">
        <f t="shared" si="134"/>
        <v/>
      </c>
      <c r="G159" s="99" t="str">
        <f t="shared" si="134"/>
        <v/>
      </c>
      <c r="H159" s="99" t="str">
        <f t="shared" si="134"/>
        <v/>
      </c>
      <c r="I159" s="99" t="str">
        <f t="shared" si="134"/>
        <v/>
      </c>
      <c r="J159" s="99" t="str">
        <f t="shared" si="134"/>
        <v/>
      </c>
      <c r="K159" s="99" t="str">
        <f t="shared" si="134"/>
        <v/>
      </c>
      <c r="L159" s="99" t="str">
        <f t="shared" si="134"/>
        <v/>
      </c>
      <c r="M159" s="99" t="str">
        <f t="shared" si="134"/>
        <v/>
      </c>
      <c r="N159" s="99" t="str">
        <f t="shared" si="134"/>
        <v/>
      </c>
      <c r="O159" s="99" t="str">
        <f t="shared" si="134"/>
        <v/>
      </c>
      <c r="P159" s="99" t="str">
        <f t="shared" si="134"/>
        <v/>
      </c>
      <c r="Q159" s="99" t="str">
        <f t="shared" si="134"/>
        <v/>
      </c>
      <c r="R159" s="99" t="str">
        <f t="shared" si="134"/>
        <v/>
      </c>
      <c r="S159" s="99" t="str">
        <f t="shared" si="134"/>
        <v/>
      </c>
      <c r="T159" s="99" t="str">
        <f t="shared" si="134"/>
        <v/>
      </c>
      <c r="U159" s="99" t="str">
        <f t="shared" si="134"/>
        <v/>
      </c>
      <c r="V159" s="99" t="str">
        <f t="shared" si="134"/>
        <v/>
      </c>
      <c r="W159" s="99" t="str">
        <f t="shared" si="134"/>
        <v/>
      </c>
      <c r="X159" s="99" t="str">
        <f t="shared" si="134"/>
        <v/>
      </c>
      <c r="Y159" s="99" t="str">
        <f t="shared" si="134"/>
        <v/>
      </c>
      <c r="Z159" s="99" t="str">
        <f t="shared" si="134"/>
        <v/>
      </c>
      <c r="AA159" s="99" t="str">
        <f t="shared" si="134"/>
        <v/>
      </c>
      <c r="AB159" s="99" t="str">
        <f t="shared" si="134"/>
        <v/>
      </c>
      <c r="AC159" s="99" t="str">
        <f t="shared" si="134"/>
        <v/>
      </c>
      <c r="AD159" s="99" t="str">
        <f t="shared" si="134"/>
        <v/>
      </c>
      <c r="AE159" s="99" t="str">
        <f t="shared" si="134"/>
        <v/>
      </c>
      <c r="AF159" s="99" t="str">
        <f t="shared" si="134"/>
        <v/>
      </c>
      <c r="AG159" s="39"/>
    </row>
    <row r="160" spans="1:33" x14ac:dyDescent="0.2">
      <c r="A160" s="106" t="s">
        <v>517</v>
      </c>
      <c r="B160" s="99" t="str">
        <f t="shared" ref="B160:AF160" si="135">IF(OR(B39="",LogGcat1="",B21=""),"",HLOOKUP(LogGcat1,ChloramineTableG,B21+2,FALSE))</f>
        <v/>
      </c>
      <c r="C160" s="99" t="str">
        <f t="shared" si="135"/>
        <v/>
      </c>
      <c r="D160" s="99" t="str">
        <f t="shared" si="135"/>
        <v/>
      </c>
      <c r="E160" s="99" t="str">
        <f t="shared" si="135"/>
        <v/>
      </c>
      <c r="F160" s="99" t="str">
        <f t="shared" si="135"/>
        <v/>
      </c>
      <c r="G160" s="99" t="str">
        <f t="shared" si="135"/>
        <v/>
      </c>
      <c r="H160" s="99" t="str">
        <f t="shared" si="135"/>
        <v/>
      </c>
      <c r="I160" s="99" t="str">
        <f t="shared" si="135"/>
        <v/>
      </c>
      <c r="J160" s="99" t="str">
        <f t="shared" si="135"/>
        <v/>
      </c>
      <c r="K160" s="99" t="str">
        <f t="shared" si="135"/>
        <v/>
      </c>
      <c r="L160" s="99" t="str">
        <f t="shared" si="135"/>
        <v/>
      </c>
      <c r="M160" s="99" t="str">
        <f t="shared" si="135"/>
        <v/>
      </c>
      <c r="N160" s="99" t="str">
        <f t="shared" si="135"/>
        <v/>
      </c>
      <c r="O160" s="99" t="str">
        <f t="shared" si="135"/>
        <v/>
      </c>
      <c r="P160" s="99" t="str">
        <f t="shared" si="135"/>
        <v/>
      </c>
      <c r="Q160" s="99" t="str">
        <f t="shared" si="135"/>
        <v/>
      </c>
      <c r="R160" s="99" t="str">
        <f t="shared" si="135"/>
        <v/>
      </c>
      <c r="S160" s="99" t="str">
        <f t="shared" si="135"/>
        <v/>
      </c>
      <c r="T160" s="99" t="str">
        <f t="shared" si="135"/>
        <v/>
      </c>
      <c r="U160" s="99" t="str">
        <f t="shared" si="135"/>
        <v/>
      </c>
      <c r="V160" s="99" t="str">
        <f t="shared" si="135"/>
        <v/>
      </c>
      <c r="W160" s="99" t="str">
        <f t="shared" si="135"/>
        <v/>
      </c>
      <c r="X160" s="99" t="str">
        <f t="shared" si="135"/>
        <v/>
      </c>
      <c r="Y160" s="99" t="str">
        <f t="shared" si="135"/>
        <v/>
      </c>
      <c r="Z160" s="99" t="str">
        <f t="shared" si="135"/>
        <v/>
      </c>
      <c r="AA160" s="99" t="str">
        <f t="shared" si="135"/>
        <v/>
      </c>
      <c r="AB160" s="99" t="str">
        <f t="shared" si="135"/>
        <v/>
      </c>
      <c r="AC160" s="99" t="str">
        <f t="shared" si="135"/>
        <v/>
      </c>
      <c r="AD160" s="99" t="str">
        <f t="shared" si="135"/>
        <v/>
      </c>
      <c r="AE160" s="99" t="str">
        <f t="shared" si="135"/>
        <v/>
      </c>
      <c r="AF160" s="99" t="str">
        <f t="shared" si="135"/>
        <v/>
      </c>
      <c r="AG160" s="39"/>
    </row>
    <row r="161" spans="1:33" x14ac:dyDescent="0.2">
      <c r="A161" s="106" t="s">
        <v>487</v>
      </c>
      <c r="B161" s="109" t="str">
        <f>IF(OR(B157="",B158=""),"",B158-((B158-B157)*LogGpercent))</f>
        <v/>
      </c>
      <c r="C161" s="109" t="str">
        <f t="shared" ref="C161:AF161" si="136">IF(OR(C157="",C158=""),"",C158-((C158-C157)*LogGpercent))</f>
        <v/>
      </c>
      <c r="D161" s="109" t="str">
        <f t="shared" si="136"/>
        <v/>
      </c>
      <c r="E161" s="109" t="str">
        <f t="shared" si="136"/>
        <v/>
      </c>
      <c r="F161" s="109" t="str">
        <f t="shared" si="136"/>
        <v/>
      </c>
      <c r="G161" s="109" t="str">
        <f t="shared" si="136"/>
        <v/>
      </c>
      <c r="H161" s="109" t="str">
        <f t="shared" si="136"/>
        <v/>
      </c>
      <c r="I161" s="109" t="str">
        <f t="shared" si="136"/>
        <v/>
      </c>
      <c r="J161" s="109" t="str">
        <f t="shared" si="136"/>
        <v/>
      </c>
      <c r="K161" s="109" t="str">
        <f t="shared" si="136"/>
        <v/>
      </c>
      <c r="L161" s="109" t="str">
        <f t="shared" si="136"/>
        <v/>
      </c>
      <c r="M161" s="109" t="str">
        <f t="shared" si="136"/>
        <v/>
      </c>
      <c r="N161" s="109" t="str">
        <f t="shared" si="136"/>
        <v/>
      </c>
      <c r="O161" s="109" t="str">
        <f t="shared" si="136"/>
        <v/>
      </c>
      <c r="P161" s="109" t="str">
        <f t="shared" si="136"/>
        <v/>
      </c>
      <c r="Q161" s="109" t="str">
        <f t="shared" si="136"/>
        <v/>
      </c>
      <c r="R161" s="109" t="str">
        <f t="shared" si="136"/>
        <v/>
      </c>
      <c r="S161" s="109" t="str">
        <f t="shared" si="136"/>
        <v/>
      </c>
      <c r="T161" s="109" t="str">
        <f t="shared" si="136"/>
        <v/>
      </c>
      <c r="U161" s="109" t="str">
        <f t="shared" si="136"/>
        <v/>
      </c>
      <c r="V161" s="109" t="str">
        <f t="shared" si="136"/>
        <v/>
      </c>
      <c r="W161" s="109" t="str">
        <f t="shared" si="136"/>
        <v/>
      </c>
      <c r="X161" s="109" t="str">
        <f t="shared" si="136"/>
        <v/>
      </c>
      <c r="Y161" s="109" t="str">
        <f t="shared" si="136"/>
        <v/>
      </c>
      <c r="Z161" s="109" t="str">
        <f t="shared" si="136"/>
        <v/>
      </c>
      <c r="AA161" s="109" t="str">
        <f t="shared" si="136"/>
        <v/>
      </c>
      <c r="AB161" s="109" t="str">
        <f t="shared" si="136"/>
        <v/>
      </c>
      <c r="AC161" s="109" t="str">
        <f t="shared" si="136"/>
        <v/>
      </c>
      <c r="AD161" s="109" t="str">
        <f t="shared" si="136"/>
        <v/>
      </c>
      <c r="AE161" s="109" t="str">
        <f t="shared" si="136"/>
        <v/>
      </c>
      <c r="AF161" s="109" t="str">
        <f t="shared" si="136"/>
        <v/>
      </c>
      <c r="AG161" s="39"/>
    </row>
    <row r="162" spans="1:33" x14ac:dyDescent="0.2">
      <c r="A162" s="106" t="s">
        <v>518</v>
      </c>
      <c r="B162" s="109" t="str">
        <f>IF(OR(B159="",B160=""),"",B160-((B160-B159)*LogGpercent))</f>
        <v/>
      </c>
      <c r="C162" s="109" t="str">
        <f t="shared" ref="C162:AF162" si="137">IF(OR(C159="",C160=""),"",C160-((C160-C159)*LogGpercent))</f>
        <v/>
      </c>
      <c r="D162" s="109" t="str">
        <f t="shared" si="137"/>
        <v/>
      </c>
      <c r="E162" s="109" t="str">
        <f t="shared" si="137"/>
        <v/>
      </c>
      <c r="F162" s="109" t="str">
        <f t="shared" si="137"/>
        <v/>
      </c>
      <c r="G162" s="109" t="str">
        <f t="shared" si="137"/>
        <v/>
      </c>
      <c r="H162" s="109" t="str">
        <f t="shared" si="137"/>
        <v/>
      </c>
      <c r="I162" s="109" t="str">
        <f t="shared" si="137"/>
        <v/>
      </c>
      <c r="J162" s="109" t="str">
        <f t="shared" si="137"/>
        <v/>
      </c>
      <c r="K162" s="109" t="str">
        <f t="shared" si="137"/>
        <v/>
      </c>
      <c r="L162" s="109" t="str">
        <f t="shared" si="137"/>
        <v/>
      </c>
      <c r="M162" s="109" t="str">
        <f t="shared" si="137"/>
        <v/>
      </c>
      <c r="N162" s="109" t="str">
        <f t="shared" si="137"/>
        <v/>
      </c>
      <c r="O162" s="109" t="str">
        <f t="shared" si="137"/>
        <v/>
      </c>
      <c r="P162" s="109" t="str">
        <f t="shared" si="137"/>
        <v/>
      </c>
      <c r="Q162" s="109" t="str">
        <f t="shared" si="137"/>
        <v/>
      </c>
      <c r="R162" s="109" t="str">
        <f t="shared" si="137"/>
        <v/>
      </c>
      <c r="S162" s="109" t="str">
        <f t="shared" si="137"/>
        <v/>
      </c>
      <c r="T162" s="109" t="str">
        <f t="shared" si="137"/>
        <v/>
      </c>
      <c r="U162" s="109" t="str">
        <f t="shared" si="137"/>
        <v/>
      </c>
      <c r="V162" s="109" t="str">
        <f t="shared" si="137"/>
        <v/>
      </c>
      <c r="W162" s="109" t="str">
        <f t="shared" si="137"/>
        <v/>
      </c>
      <c r="X162" s="109" t="str">
        <f t="shared" si="137"/>
        <v/>
      </c>
      <c r="Y162" s="109" t="str">
        <f t="shared" si="137"/>
        <v/>
      </c>
      <c r="Z162" s="109" t="str">
        <f t="shared" si="137"/>
        <v/>
      </c>
      <c r="AA162" s="109" t="str">
        <f t="shared" si="137"/>
        <v/>
      </c>
      <c r="AB162" s="109" t="str">
        <f t="shared" si="137"/>
        <v/>
      </c>
      <c r="AC162" s="109" t="str">
        <f t="shared" si="137"/>
        <v/>
      </c>
      <c r="AD162" s="109" t="str">
        <f t="shared" si="137"/>
        <v/>
      </c>
      <c r="AE162" s="109" t="str">
        <f t="shared" si="137"/>
        <v/>
      </c>
      <c r="AF162" s="109" t="str">
        <f t="shared" si="137"/>
        <v/>
      </c>
      <c r="AG162" s="39"/>
    </row>
    <row r="163" spans="1:33" x14ac:dyDescent="0.2">
      <c r="A163" s="106" t="s">
        <v>490</v>
      </c>
      <c r="B163" s="109" t="str">
        <f>IF(OR(B161="",B162=""),"",B162-((B162-B161)*B23))</f>
        <v/>
      </c>
      <c r="C163" s="109" t="str">
        <f t="shared" ref="C163:AF163" si="138">IF(OR(C161="",C162=""),"",C162-((C162-C161)*C23))</f>
        <v/>
      </c>
      <c r="D163" s="109" t="str">
        <f t="shared" si="138"/>
        <v/>
      </c>
      <c r="E163" s="109" t="str">
        <f t="shared" si="138"/>
        <v/>
      </c>
      <c r="F163" s="109" t="str">
        <f t="shared" si="138"/>
        <v/>
      </c>
      <c r="G163" s="109" t="str">
        <f t="shared" si="138"/>
        <v/>
      </c>
      <c r="H163" s="109" t="str">
        <f t="shared" si="138"/>
        <v/>
      </c>
      <c r="I163" s="109" t="str">
        <f t="shared" si="138"/>
        <v/>
      </c>
      <c r="J163" s="109" t="str">
        <f t="shared" si="138"/>
        <v/>
      </c>
      <c r="K163" s="109" t="str">
        <f t="shared" si="138"/>
        <v/>
      </c>
      <c r="L163" s="109" t="str">
        <f t="shared" si="138"/>
        <v/>
      </c>
      <c r="M163" s="109" t="str">
        <f t="shared" si="138"/>
        <v/>
      </c>
      <c r="N163" s="109" t="str">
        <f t="shared" si="138"/>
        <v/>
      </c>
      <c r="O163" s="109" t="str">
        <f t="shared" si="138"/>
        <v/>
      </c>
      <c r="P163" s="109" t="str">
        <f t="shared" si="138"/>
        <v/>
      </c>
      <c r="Q163" s="109" t="str">
        <f t="shared" si="138"/>
        <v/>
      </c>
      <c r="R163" s="109" t="str">
        <f t="shared" si="138"/>
        <v/>
      </c>
      <c r="S163" s="109" t="str">
        <f t="shared" si="138"/>
        <v/>
      </c>
      <c r="T163" s="109" t="str">
        <f t="shared" si="138"/>
        <v/>
      </c>
      <c r="U163" s="109" t="str">
        <f t="shared" si="138"/>
        <v/>
      </c>
      <c r="V163" s="109" t="str">
        <f t="shared" si="138"/>
        <v/>
      </c>
      <c r="W163" s="109" t="str">
        <f t="shared" si="138"/>
        <v/>
      </c>
      <c r="X163" s="109" t="str">
        <f t="shared" si="138"/>
        <v/>
      </c>
      <c r="Y163" s="109" t="str">
        <f t="shared" si="138"/>
        <v/>
      </c>
      <c r="Z163" s="109" t="str">
        <f t="shared" si="138"/>
        <v/>
      </c>
      <c r="AA163" s="109" t="str">
        <f t="shared" si="138"/>
        <v/>
      </c>
      <c r="AB163" s="109" t="str">
        <f t="shared" si="138"/>
        <v/>
      </c>
      <c r="AC163" s="109" t="str">
        <f t="shared" si="138"/>
        <v/>
      </c>
      <c r="AD163" s="109" t="str">
        <f t="shared" si="138"/>
        <v/>
      </c>
      <c r="AE163" s="109" t="str">
        <f t="shared" si="138"/>
        <v/>
      </c>
      <c r="AF163" s="109" t="str">
        <f t="shared" si="138"/>
        <v/>
      </c>
      <c r="AG163" s="39"/>
    </row>
    <row r="164" spans="1:33" x14ac:dyDescent="0.2">
      <c r="A164" s="106" t="s">
        <v>485</v>
      </c>
      <c r="B164" s="108" t="str">
        <f t="shared" ref="B164:AF164" si="139">IF(OR(B39="",B163="",S1Disinfectant&lt;&gt;"Chloramine"),"",IF(OR(B39=0,B34&gt;9),0,B39/B163))</f>
        <v/>
      </c>
      <c r="C164" s="108" t="str">
        <f t="shared" si="139"/>
        <v/>
      </c>
      <c r="D164" s="108" t="str">
        <f t="shared" si="139"/>
        <v/>
      </c>
      <c r="E164" s="108" t="str">
        <f t="shared" si="139"/>
        <v/>
      </c>
      <c r="F164" s="108" t="str">
        <f t="shared" si="139"/>
        <v/>
      </c>
      <c r="G164" s="108" t="str">
        <f t="shared" si="139"/>
        <v/>
      </c>
      <c r="H164" s="108" t="str">
        <f t="shared" si="139"/>
        <v/>
      </c>
      <c r="I164" s="108" t="str">
        <f t="shared" si="139"/>
        <v/>
      </c>
      <c r="J164" s="108" t="str">
        <f t="shared" si="139"/>
        <v/>
      </c>
      <c r="K164" s="108" t="str">
        <f t="shared" si="139"/>
        <v/>
      </c>
      <c r="L164" s="108" t="str">
        <f t="shared" si="139"/>
        <v/>
      </c>
      <c r="M164" s="108" t="str">
        <f t="shared" si="139"/>
        <v/>
      </c>
      <c r="N164" s="108" t="str">
        <f t="shared" si="139"/>
        <v/>
      </c>
      <c r="O164" s="108" t="str">
        <f t="shared" si="139"/>
        <v/>
      </c>
      <c r="P164" s="108" t="str">
        <f t="shared" si="139"/>
        <v/>
      </c>
      <c r="Q164" s="108" t="str">
        <f t="shared" si="139"/>
        <v/>
      </c>
      <c r="R164" s="108" t="str">
        <f t="shared" si="139"/>
        <v/>
      </c>
      <c r="S164" s="108" t="str">
        <f t="shared" si="139"/>
        <v/>
      </c>
      <c r="T164" s="108" t="str">
        <f t="shared" si="139"/>
        <v/>
      </c>
      <c r="U164" s="108" t="str">
        <f t="shared" si="139"/>
        <v/>
      </c>
      <c r="V164" s="108" t="str">
        <f t="shared" si="139"/>
        <v/>
      </c>
      <c r="W164" s="108" t="str">
        <f t="shared" si="139"/>
        <v/>
      </c>
      <c r="X164" s="108" t="str">
        <f t="shared" si="139"/>
        <v/>
      </c>
      <c r="Y164" s="108" t="str">
        <f t="shared" si="139"/>
        <v/>
      </c>
      <c r="Z164" s="108" t="str">
        <f t="shared" si="139"/>
        <v/>
      </c>
      <c r="AA164" s="108" t="str">
        <f t="shared" si="139"/>
        <v/>
      </c>
      <c r="AB164" s="108" t="str">
        <f t="shared" si="139"/>
        <v/>
      </c>
      <c r="AC164" s="108" t="str">
        <f t="shared" si="139"/>
        <v/>
      </c>
      <c r="AD164" s="108" t="str">
        <f t="shared" si="139"/>
        <v/>
      </c>
      <c r="AE164" s="108" t="str">
        <f t="shared" si="139"/>
        <v/>
      </c>
      <c r="AF164" s="108" t="str">
        <f t="shared" si="139"/>
        <v/>
      </c>
      <c r="AG164" s="39"/>
    </row>
    <row r="165" spans="1:33" x14ac:dyDescent="0.2">
      <c r="A165" s="32" t="s">
        <v>513</v>
      </c>
      <c r="AG165" s="39"/>
    </row>
    <row r="166" spans="1:33" x14ac:dyDescent="0.2">
      <c r="A166" s="106" t="s">
        <v>514</v>
      </c>
      <c r="B166" s="99" t="str">
        <f t="shared" ref="B166:AF166" si="140">IF(OR(B39="",LogGcat2="",B21=""),"",HLOOKUP(LogGcat2,ChloramineTableV,B22+2,FALSE))</f>
        <v/>
      </c>
      <c r="C166" s="99" t="str">
        <f t="shared" si="140"/>
        <v/>
      </c>
      <c r="D166" s="99" t="str">
        <f t="shared" si="140"/>
        <v/>
      </c>
      <c r="E166" s="99" t="str">
        <f t="shared" si="140"/>
        <v/>
      </c>
      <c r="F166" s="99" t="str">
        <f t="shared" si="140"/>
        <v/>
      </c>
      <c r="G166" s="99" t="str">
        <f t="shared" si="140"/>
        <v/>
      </c>
      <c r="H166" s="99" t="str">
        <f t="shared" si="140"/>
        <v/>
      </c>
      <c r="I166" s="99" t="str">
        <f t="shared" si="140"/>
        <v/>
      </c>
      <c r="J166" s="99" t="str">
        <f t="shared" si="140"/>
        <v/>
      </c>
      <c r="K166" s="99" t="str">
        <f t="shared" si="140"/>
        <v/>
      </c>
      <c r="L166" s="99" t="str">
        <f t="shared" si="140"/>
        <v/>
      </c>
      <c r="M166" s="99" t="str">
        <f t="shared" si="140"/>
        <v/>
      </c>
      <c r="N166" s="99" t="str">
        <f t="shared" si="140"/>
        <v/>
      </c>
      <c r="O166" s="99" t="str">
        <f t="shared" si="140"/>
        <v/>
      </c>
      <c r="P166" s="99" t="str">
        <f t="shared" si="140"/>
        <v/>
      </c>
      <c r="Q166" s="99" t="str">
        <f t="shared" si="140"/>
        <v/>
      </c>
      <c r="R166" s="99" t="str">
        <f t="shared" si="140"/>
        <v/>
      </c>
      <c r="S166" s="99" t="str">
        <f t="shared" si="140"/>
        <v/>
      </c>
      <c r="T166" s="99" t="str">
        <f t="shared" si="140"/>
        <v/>
      </c>
      <c r="U166" s="99" t="str">
        <f t="shared" si="140"/>
        <v/>
      </c>
      <c r="V166" s="99" t="str">
        <f t="shared" si="140"/>
        <v/>
      </c>
      <c r="W166" s="99" t="str">
        <f t="shared" si="140"/>
        <v/>
      </c>
      <c r="X166" s="99" t="str">
        <f t="shared" si="140"/>
        <v/>
      </c>
      <c r="Y166" s="99" t="str">
        <f t="shared" si="140"/>
        <v/>
      </c>
      <c r="Z166" s="99" t="str">
        <f t="shared" si="140"/>
        <v/>
      </c>
      <c r="AA166" s="99" t="str">
        <f t="shared" si="140"/>
        <v/>
      </c>
      <c r="AB166" s="99" t="str">
        <f t="shared" si="140"/>
        <v/>
      </c>
      <c r="AC166" s="99" t="str">
        <f t="shared" si="140"/>
        <v/>
      </c>
      <c r="AD166" s="99" t="str">
        <f t="shared" si="140"/>
        <v/>
      </c>
      <c r="AE166" s="99" t="str">
        <f t="shared" si="140"/>
        <v/>
      </c>
      <c r="AF166" s="99" t="str">
        <f t="shared" si="140"/>
        <v/>
      </c>
      <c r="AG166" s="39"/>
    </row>
    <row r="167" spans="1:33" x14ac:dyDescent="0.2">
      <c r="A167" s="106" t="s">
        <v>515</v>
      </c>
      <c r="B167" s="99" t="str">
        <f t="shared" ref="B167:AF167" si="141">IF(OR(B39="",LogGcat1="",B21=""),"",HLOOKUP(LogGcat1,ChloramineTableV,B22+2,FALSE))</f>
        <v/>
      </c>
      <c r="C167" s="99" t="str">
        <f t="shared" si="141"/>
        <v/>
      </c>
      <c r="D167" s="99" t="str">
        <f t="shared" si="141"/>
        <v/>
      </c>
      <c r="E167" s="99" t="str">
        <f t="shared" si="141"/>
        <v/>
      </c>
      <c r="F167" s="99" t="str">
        <f t="shared" si="141"/>
        <v/>
      </c>
      <c r="G167" s="99" t="str">
        <f t="shared" si="141"/>
        <v/>
      </c>
      <c r="H167" s="99" t="str">
        <f t="shared" si="141"/>
        <v/>
      </c>
      <c r="I167" s="99" t="str">
        <f t="shared" si="141"/>
        <v/>
      </c>
      <c r="J167" s="99" t="str">
        <f t="shared" si="141"/>
        <v/>
      </c>
      <c r="K167" s="99" t="str">
        <f t="shared" si="141"/>
        <v/>
      </c>
      <c r="L167" s="99" t="str">
        <f t="shared" si="141"/>
        <v/>
      </c>
      <c r="M167" s="99" t="str">
        <f t="shared" si="141"/>
        <v/>
      </c>
      <c r="N167" s="99" t="str">
        <f t="shared" si="141"/>
        <v/>
      </c>
      <c r="O167" s="99" t="str">
        <f t="shared" si="141"/>
        <v/>
      </c>
      <c r="P167" s="99" t="str">
        <f t="shared" si="141"/>
        <v/>
      </c>
      <c r="Q167" s="99" t="str">
        <f t="shared" si="141"/>
        <v/>
      </c>
      <c r="R167" s="99" t="str">
        <f t="shared" si="141"/>
        <v/>
      </c>
      <c r="S167" s="99" t="str">
        <f t="shared" si="141"/>
        <v/>
      </c>
      <c r="T167" s="99" t="str">
        <f t="shared" si="141"/>
        <v/>
      </c>
      <c r="U167" s="99" t="str">
        <f t="shared" si="141"/>
        <v/>
      </c>
      <c r="V167" s="99" t="str">
        <f t="shared" si="141"/>
        <v/>
      </c>
      <c r="W167" s="99" t="str">
        <f t="shared" si="141"/>
        <v/>
      </c>
      <c r="X167" s="99" t="str">
        <f t="shared" si="141"/>
        <v/>
      </c>
      <c r="Y167" s="99" t="str">
        <f t="shared" si="141"/>
        <v/>
      </c>
      <c r="Z167" s="99" t="str">
        <f t="shared" si="141"/>
        <v/>
      </c>
      <c r="AA167" s="99" t="str">
        <f t="shared" si="141"/>
        <v/>
      </c>
      <c r="AB167" s="99" t="str">
        <f t="shared" si="141"/>
        <v/>
      </c>
      <c r="AC167" s="99" t="str">
        <f t="shared" si="141"/>
        <v/>
      </c>
      <c r="AD167" s="99" t="str">
        <f t="shared" si="141"/>
        <v/>
      </c>
      <c r="AE167" s="99" t="str">
        <f t="shared" si="141"/>
        <v/>
      </c>
      <c r="AF167" s="99" t="str">
        <f t="shared" si="141"/>
        <v/>
      </c>
      <c r="AG167" s="39"/>
    </row>
    <row r="168" spans="1:33" x14ac:dyDescent="0.2">
      <c r="A168" s="106" t="s">
        <v>516</v>
      </c>
      <c r="B168" s="99" t="str">
        <f t="shared" ref="B168:AF168" si="142">IF(OR(B39="",LogGcat2="",B21=""),"",HLOOKUP(LogGcat2,ChloramineTableV,B21+2,FALSE))</f>
        <v/>
      </c>
      <c r="C168" s="99" t="str">
        <f t="shared" si="142"/>
        <v/>
      </c>
      <c r="D168" s="99" t="str">
        <f t="shared" si="142"/>
        <v/>
      </c>
      <c r="E168" s="99" t="str">
        <f t="shared" si="142"/>
        <v/>
      </c>
      <c r="F168" s="99" t="str">
        <f t="shared" si="142"/>
        <v/>
      </c>
      <c r="G168" s="99" t="str">
        <f t="shared" si="142"/>
        <v/>
      </c>
      <c r="H168" s="99" t="str">
        <f t="shared" si="142"/>
        <v/>
      </c>
      <c r="I168" s="99" t="str">
        <f t="shared" si="142"/>
        <v/>
      </c>
      <c r="J168" s="99" t="str">
        <f t="shared" si="142"/>
        <v/>
      </c>
      <c r="K168" s="99" t="str">
        <f t="shared" si="142"/>
        <v/>
      </c>
      <c r="L168" s="99" t="str">
        <f t="shared" si="142"/>
        <v/>
      </c>
      <c r="M168" s="99" t="str">
        <f t="shared" si="142"/>
        <v/>
      </c>
      <c r="N168" s="99" t="str">
        <f t="shared" si="142"/>
        <v/>
      </c>
      <c r="O168" s="99" t="str">
        <f t="shared" si="142"/>
        <v/>
      </c>
      <c r="P168" s="99" t="str">
        <f t="shared" si="142"/>
        <v/>
      </c>
      <c r="Q168" s="99" t="str">
        <f t="shared" si="142"/>
        <v/>
      </c>
      <c r="R168" s="99" t="str">
        <f t="shared" si="142"/>
        <v/>
      </c>
      <c r="S168" s="99" t="str">
        <f t="shared" si="142"/>
        <v/>
      </c>
      <c r="T168" s="99" t="str">
        <f t="shared" si="142"/>
        <v/>
      </c>
      <c r="U168" s="99" t="str">
        <f t="shared" si="142"/>
        <v/>
      </c>
      <c r="V168" s="99" t="str">
        <f t="shared" si="142"/>
        <v/>
      </c>
      <c r="W168" s="99" t="str">
        <f t="shared" si="142"/>
        <v/>
      </c>
      <c r="X168" s="99" t="str">
        <f t="shared" si="142"/>
        <v/>
      </c>
      <c r="Y168" s="99" t="str">
        <f t="shared" si="142"/>
        <v/>
      </c>
      <c r="Z168" s="99" t="str">
        <f t="shared" si="142"/>
        <v/>
      </c>
      <c r="AA168" s="99" t="str">
        <f t="shared" si="142"/>
        <v/>
      </c>
      <c r="AB168" s="99" t="str">
        <f t="shared" si="142"/>
        <v/>
      </c>
      <c r="AC168" s="99" t="str">
        <f t="shared" si="142"/>
        <v/>
      </c>
      <c r="AD168" s="99" t="str">
        <f t="shared" si="142"/>
        <v/>
      </c>
      <c r="AE168" s="99" t="str">
        <f t="shared" si="142"/>
        <v/>
      </c>
      <c r="AF168" s="99" t="str">
        <f t="shared" si="142"/>
        <v/>
      </c>
      <c r="AG168" s="39"/>
    </row>
    <row r="169" spans="1:33" x14ac:dyDescent="0.2">
      <c r="A169" s="106" t="s">
        <v>517</v>
      </c>
      <c r="B169" s="99" t="str">
        <f t="shared" ref="B169:AF169" si="143">IF(OR(B39="",LogGcat1="",B21=""),"",HLOOKUP(LogGcat1,ChloramineTableV,B21+2,FALSE))</f>
        <v/>
      </c>
      <c r="C169" s="99" t="str">
        <f t="shared" si="143"/>
        <v/>
      </c>
      <c r="D169" s="99" t="str">
        <f t="shared" si="143"/>
        <v/>
      </c>
      <c r="E169" s="99" t="str">
        <f t="shared" si="143"/>
        <v/>
      </c>
      <c r="F169" s="99" t="str">
        <f t="shared" si="143"/>
        <v/>
      </c>
      <c r="G169" s="99" t="str">
        <f t="shared" si="143"/>
        <v/>
      </c>
      <c r="H169" s="99" t="str">
        <f t="shared" si="143"/>
        <v/>
      </c>
      <c r="I169" s="99" t="str">
        <f t="shared" si="143"/>
        <v/>
      </c>
      <c r="J169" s="99" t="str">
        <f t="shared" si="143"/>
        <v/>
      </c>
      <c r="K169" s="99" t="str">
        <f t="shared" si="143"/>
        <v/>
      </c>
      <c r="L169" s="99" t="str">
        <f t="shared" si="143"/>
        <v/>
      </c>
      <c r="M169" s="99" t="str">
        <f t="shared" si="143"/>
        <v/>
      </c>
      <c r="N169" s="99" t="str">
        <f t="shared" si="143"/>
        <v/>
      </c>
      <c r="O169" s="99" t="str">
        <f t="shared" si="143"/>
        <v/>
      </c>
      <c r="P169" s="99" t="str">
        <f t="shared" si="143"/>
        <v/>
      </c>
      <c r="Q169" s="99" t="str">
        <f t="shared" si="143"/>
        <v/>
      </c>
      <c r="R169" s="99" t="str">
        <f t="shared" si="143"/>
        <v/>
      </c>
      <c r="S169" s="99" t="str">
        <f t="shared" si="143"/>
        <v/>
      </c>
      <c r="T169" s="99" t="str">
        <f t="shared" si="143"/>
        <v/>
      </c>
      <c r="U169" s="99" t="str">
        <f t="shared" si="143"/>
        <v/>
      </c>
      <c r="V169" s="99" t="str">
        <f t="shared" si="143"/>
        <v/>
      </c>
      <c r="W169" s="99" t="str">
        <f t="shared" si="143"/>
        <v/>
      </c>
      <c r="X169" s="99" t="str">
        <f t="shared" si="143"/>
        <v/>
      </c>
      <c r="Y169" s="99" t="str">
        <f t="shared" si="143"/>
        <v/>
      </c>
      <c r="Z169" s="99" t="str">
        <f t="shared" si="143"/>
        <v/>
      </c>
      <c r="AA169" s="99" t="str">
        <f t="shared" si="143"/>
        <v/>
      </c>
      <c r="AB169" s="99" t="str">
        <f t="shared" si="143"/>
        <v/>
      </c>
      <c r="AC169" s="99" t="str">
        <f t="shared" si="143"/>
        <v/>
      </c>
      <c r="AD169" s="99" t="str">
        <f t="shared" si="143"/>
        <v/>
      </c>
      <c r="AE169" s="99" t="str">
        <f t="shared" si="143"/>
        <v/>
      </c>
      <c r="AF169" s="99" t="str">
        <f t="shared" si="143"/>
        <v/>
      </c>
      <c r="AG169" s="39"/>
    </row>
    <row r="170" spans="1:33" x14ac:dyDescent="0.2">
      <c r="A170" s="106" t="s">
        <v>487</v>
      </c>
      <c r="B170" s="109" t="str">
        <f t="shared" ref="B170:AF170" si="144">IF(OR(B166="",B167=""),"",B167-((B167-B166)*LogVpercent))</f>
        <v/>
      </c>
      <c r="C170" s="109" t="str">
        <f t="shared" si="144"/>
        <v/>
      </c>
      <c r="D170" s="109" t="str">
        <f t="shared" si="144"/>
        <v/>
      </c>
      <c r="E170" s="109" t="str">
        <f t="shared" si="144"/>
        <v/>
      </c>
      <c r="F170" s="109" t="str">
        <f t="shared" si="144"/>
        <v/>
      </c>
      <c r="G170" s="109" t="str">
        <f t="shared" si="144"/>
        <v/>
      </c>
      <c r="H170" s="109" t="str">
        <f t="shared" si="144"/>
        <v/>
      </c>
      <c r="I170" s="109" t="str">
        <f t="shared" si="144"/>
        <v/>
      </c>
      <c r="J170" s="109" t="str">
        <f t="shared" si="144"/>
        <v/>
      </c>
      <c r="K170" s="109" t="str">
        <f t="shared" si="144"/>
        <v/>
      </c>
      <c r="L170" s="109" t="str">
        <f t="shared" si="144"/>
        <v/>
      </c>
      <c r="M170" s="109" t="str">
        <f t="shared" si="144"/>
        <v/>
      </c>
      <c r="N170" s="109" t="str">
        <f t="shared" si="144"/>
        <v/>
      </c>
      <c r="O170" s="109" t="str">
        <f t="shared" si="144"/>
        <v/>
      </c>
      <c r="P170" s="109" t="str">
        <f t="shared" si="144"/>
        <v/>
      </c>
      <c r="Q170" s="109" t="str">
        <f t="shared" si="144"/>
        <v/>
      </c>
      <c r="R170" s="109" t="str">
        <f t="shared" si="144"/>
        <v/>
      </c>
      <c r="S170" s="109" t="str">
        <f t="shared" si="144"/>
        <v/>
      </c>
      <c r="T170" s="109" t="str">
        <f t="shared" si="144"/>
        <v/>
      </c>
      <c r="U170" s="109" t="str">
        <f t="shared" si="144"/>
        <v/>
      </c>
      <c r="V170" s="109" t="str">
        <f t="shared" si="144"/>
        <v/>
      </c>
      <c r="W170" s="109" t="str">
        <f t="shared" si="144"/>
        <v/>
      </c>
      <c r="X170" s="109" t="str">
        <f t="shared" si="144"/>
        <v/>
      </c>
      <c r="Y170" s="109" t="str">
        <f t="shared" si="144"/>
        <v/>
      </c>
      <c r="Z170" s="109" t="str">
        <f t="shared" si="144"/>
        <v/>
      </c>
      <c r="AA170" s="109" t="str">
        <f t="shared" si="144"/>
        <v/>
      </c>
      <c r="AB170" s="109" t="str">
        <f t="shared" si="144"/>
        <v/>
      </c>
      <c r="AC170" s="109" t="str">
        <f t="shared" si="144"/>
        <v/>
      </c>
      <c r="AD170" s="109" t="str">
        <f t="shared" si="144"/>
        <v/>
      </c>
      <c r="AE170" s="109" t="str">
        <f t="shared" si="144"/>
        <v/>
      </c>
      <c r="AF170" s="109" t="str">
        <f t="shared" si="144"/>
        <v/>
      </c>
      <c r="AG170" s="39"/>
    </row>
    <row r="171" spans="1:33" x14ac:dyDescent="0.2">
      <c r="A171" s="106" t="s">
        <v>518</v>
      </c>
      <c r="B171" s="109" t="str">
        <f t="shared" ref="B171:AF171" si="145">IF(OR(B168="",B169=""),"",B169-((B169-B168)*LogVpercent))</f>
        <v/>
      </c>
      <c r="C171" s="109" t="str">
        <f t="shared" si="145"/>
        <v/>
      </c>
      <c r="D171" s="109" t="str">
        <f t="shared" si="145"/>
        <v/>
      </c>
      <c r="E171" s="109" t="str">
        <f t="shared" si="145"/>
        <v/>
      </c>
      <c r="F171" s="109" t="str">
        <f t="shared" si="145"/>
        <v/>
      </c>
      <c r="G171" s="109" t="str">
        <f t="shared" si="145"/>
        <v/>
      </c>
      <c r="H171" s="109" t="str">
        <f t="shared" si="145"/>
        <v/>
      </c>
      <c r="I171" s="109" t="str">
        <f t="shared" si="145"/>
        <v/>
      </c>
      <c r="J171" s="109" t="str">
        <f t="shared" si="145"/>
        <v/>
      </c>
      <c r="K171" s="109" t="str">
        <f t="shared" si="145"/>
        <v/>
      </c>
      <c r="L171" s="109" t="str">
        <f t="shared" si="145"/>
        <v/>
      </c>
      <c r="M171" s="109" t="str">
        <f t="shared" si="145"/>
        <v/>
      </c>
      <c r="N171" s="109" t="str">
        <f t="shared" si="145"/>
        <v/>
      </c>
      <c r="O171" s="109" t="str">
        <f t="shared" si="145"/>
        <v/>
      </c>
      <c r="P171" s="109" t="str">
        <f t="shared" si="145"/>
        <v/>
      </c>
      <c r="Q171" s="109" t="str">
        <f t="shared" si="145"/>
        <v/>
      </c>
      <c r="R171" s="109" t="str">
        <f t="shared" si="145"/>
        <v/>
      </c>
      <c r="S171" s="109" t="str">
        <f t="shared" si="145"/>
        <v/>
      </c>
      <c r="T171" s="109" t="str">
        <f t="shared" si="145"/>
        <v/>
      </c>
      <c r="U171" s="109" t="str">
        <f t="shared" si="145"/>
        <v/>
      </c>
      <c r="V171" s="109" t="str">
        <f t="shared" si="145"/>
        <v/>
      </c>
      <c r="W171" s="109" t="str">
        <f t="shared" si="145"/>
        <v/>
      </c>
      <c r="X171" s="109" t="str">
        <f t="shared" si="145"/>
        <v/>
      </c>
      <c r="Y171" s="109" t="str">
        <f t="shared" si="145"/>
        <v/>
      </c>
      <c r="Z171" s="109" t="str">
        <f t="shared" si="145"/>
        <v/>
      </c>
      <c r="AA171" s="109" t="str">
        <f t="shared" si="145"/>
        <v/>
      </c>
      <c r="AB171" s="109" t="str">
        <f t="shared" si="145"/>
        <v/>
      </c>
      <c r="AC171" s="109" t="str">
        <f t="shared" si="145"/>
        <v/>
      </c>
      <c r="AD171" s="109" t="str">
        <f t="shared" si="145"/>
        <v/>
      </c>
      <c r="AE171" s="109" t="str">
        <f t="shared" si="145"/>
        <v/>
      </c>
      <c r="AF171" s="109" t="str">
        <f t="shared" si="145"/>
        <v/>
      </c>
      <c r="AG171" s="39"/>
    </row>
    <row r="172" spans="1:33" x14ac:dyDescent="0.2">
      <c r="A172" s="106" t="s">
        <v>489</v>
      </c>
      <c r="B172" s="109" t="str">
        <f>IF(OR(B170="",B171=""),"",B171-((B171-B170)*B23))</f>
        <v/>
      </c>
      <c r="C172" s="109" t="str">
        <f t="shared" ref="C172:AF172" si="146">IF(OR(C170="",C171=""),"",C171-((C171-C170)*C23))</f>
        <v/>
      </c>
      <c r="D172" s="109" t="str">
        <f t="shared" si="146"/>
        <v/>
      </c>
      <c r="E172" s="109" t="str">
        <f t="shared" si="146"/>
        <v/>
      </c>
      <c r="F172" s="109" t="str">
        <f t="shared" si="146"/>
        <v/>
      </c>
      <c r="G172" s="109" t="str">
        <f t="shared" si="146"/>
        <v/>
      </c>
      <c r="H172" s="109" t="str">
        <f t="shared" si="146"/>
        <v/>
      </c>
      <c r="I172" s="109" t="str">
        <f t="shared" si="146"/>
        <v/>
      </c>
      <c r="J172" s="109" t="str">
        <f t="shared" si="146"/>
        <v/>
      </c>
      <c r="K172" s="109" t="str">
        <f t="shared" si="146"/>
        <v/>
      </c>
      <c r="L172" s="109" t="str">
        <f t="shared" si="146"/>
        <v/>
      </c>
      <c r="M172" s="109" t="str">
        <f t="shared" si="146"/>
        <v/>
      </c>
      <c r="N172" s="109" t="str">
        <f t="shared" si="146"/>
        <v/>
      </c>
      <c r="O172" s="109" t="str">
        <f t="shared" si="146"/>
        <v/>
      </c>
      <c r="P172" s="109" t="str">
        <f t="shared" si="146"/>
        <v/>
      </c>
      <c r="Q172" s="109" t="str">
        <f t="shared" si="146"/>
        <v/>
      </c>
      <c r="R172" s="109" t="str">
        <f t="shared" si="146"/>
        <v/>
      </c>
      <c r="S172" s="109" t="str">
        <f t="shared" si="146"/>
        <v/>
      </c>
      <c r="T172" s="109" t="str">
        <f t="shared" si="146"/>
        <v/>
      </c>
      <c r="U172" s="109" t="str">
        <f t="shared" si="146"/>
        <v/>
      </c>
      <c r="V172" s="109" t="str">
        <f t="shared" si="146"/>
        <v/>
      </c>
      <c r="W172" s="109" t="str">
        <f t="shared" si="146"/>
        <v/>
      </c>
      <c r="X172" s="109" t="str">
        <f t="shared" si="146"/>
        <v/>
      </c>
      <c r="Y172" s="109" t="str">
        <f t="shared" si="146"/>
        <v/>
      </c>
      <c r="Z172" s="109" t="str">
        <f t="shared" si="146"/>
        <v/>
      </c>
      <c r="AA172" s="109" t="str">
        <f t="shared" si="146"/>
        <v/>
      </c>
      <c r="AB172" s="109" t="str">
        <f t="shared" si="146"/>
        <v/>
      </c>
      <c r="AC172" s="109" t="str">
        <f t="shared" si="146"/>
        <v/>
      </c>
      <c r="AD172" s="109" t="str">
        <f t="shared" si="146"/>
        <v/>
      </c>
      <c r="AE172" s="109" t="str">
        <f t="shared" si="146"/>
        <v/>
      </c>
      <c r="AF172" s="109" t="str">
        <f t="shared" si="146"/>
        <v/>
      </c>
      <c r="AG172" s="39"/>
    </row>
    <row r="173" spans="1:33" x14ac:dyDescent="0.2">
      <c r="A173" s="106" t="s">
        <v>494</v>
      </c>
      <c r="B173" s="108" t="str">
        <f t="shared" ref="B173:AF173" si="147">IF(OR(B39="",B172="",S1Disinfectant&lt;&gt;"Chloramine"),"",IF(B39=0,0,B39/B172))</f>
        <v/>
      </c>
      <c r="C173" s="108" t="str">
        <f t="shared" si="147"/>
        <v/>
      </c>
      <c r="D173" s="108" t="str">
        <f t="shared" si="147"/>
        <v/>
      </c>
      <c r="E173" s="108" t="str">
        <f t="shared" si="147"/>
        <v/>
      </c>
      <c r="F173" s="108" t="str">
        <f t="shared" si="147"/>
        <v/>
      </c>
      <c r="G173" s="108" t="str">
        <f t="shared" si="147"/>
        <v/>
      </c>
      <c r="H173" s="108" t="str">
        <f t="shared" si="147"/>
        <v/>
      </c>
      <c r="I173" s="108" t="str">
        <f t="shared" si="147"/>
        <v/>
      </c>
      <c r="J173" s="108" t="str">
        <f t="shared" si="147"/>
        <v/>
      </c>
      <c r="K173" s="108" t="str">
        <f t="shared" si="147"/>
        <v/>
      </c>
      <c r="L173" s="108" t="str">
        <f t="shared" si="147"/>
        <v/>
      </c>
      <c r="M173" s="108" t="str">
        <f t="shared" si="147"/>
        <v/>
      </c>
      <c r="N173" s="108" t="str">
        <f t="shared" si="147"/>
        <v/>
      </c>
      <c r="O173" s="108" t="str">
        <f t="shared" si="147"/>
        <v/>
      </c>
      <c r="P173" s="108" t="str">
        <f t="shared" si="147"/>
        <v/>
      </c>
      <c r="Q173" s="108" t="str">
        <f t="shared" si="147"/>
        <v/>
      </c>
      <c r="R173" s="108" t="str">
        <f t="shared" si="147"/>
        <v/>
      </c>
      <c r="S173" s="108" t="str">
        <f t="shared" si="147"/>
        <v/>
      </c>
      <c r="T173" s="108" t="str">
        <f t="shared" si="147"/>
        <v/>
      </c>
      <c r="U173" s="108" t="str">
        <f t="shared" si="147"/>
        <v/>
      </c>
      <c r="V173" s="108" t="str">
        <f t="shared" si="147"/>
        <v/>
      </c>
      <c r="W173" s="108" t="str">
        <f t="shared" si="147"/>
        <v/>
      </c>
      <c r="X173" s="108" t="str">
        <f t="shared" si="147"/>
        <v/>
      </c>
      <c r="Y173" s="108" t="str">
        <f t="shared" si="147"/>
        <v/>
      </c>
      <c r="Z173" s="108" t="str">
        <f t="shared" si="147"/>
        <v/>
      </c>
      <c r="AA173" s="108" t="str">
        <f t="shared" si="147"/>
        <v/>
      </c>
      <c r="AB173" s="108" t="str">
        <f t="shared" si="147"/>
        <v/>
      </c>
      <c r="AC173" s="108" t="str">
        <f t="shared" si="147"/>
        <v/>
      </c>
      <c r="AD173" s="108" t="str">
        <f t="shared" si="147"/>
        <v/>
      </c>
      <c r="AE173" s="108" t="str">
        <f t="shared" si="147"/>
        <v/>
      </c>
      <c r="AF173" s="108" t="str">
        <f t="shared" si="147"/>
        <v/>
      </c>
      <c r="AG173" s="39"/>
    </row>
    <row r="174" spans="1:33" x14ac:dyDescent="0.2">
      <c r="A174" s="38"/>
      <c r="AG174" s="39"/>
    </row>
    <row r="175" spans="1:33" x14ac:dyDescent="0.2">
      <c r="A175" s="106" t="s">
        <v>557</v>
      </c>
      <c r="B175" s="108" t="str">
        <f>IF(AND(B91="",B126="",B145="",B164=""),"",MAX(B91,B126,B145,B164))</f>
        <v/>
      </c>
      <c r="C175" s="108" t="str">
        <f>IF(AND(C91="",C126="",C145="",C164=""),"",MAX(C91,C126,C145,C164))</f>
        <v/>
      </c>
      <c r="D175" s="108" t="str">
        <f t="shared" ref="D175:AF175" si="148">IF(AND(D91="",D126="",D145="",D164=""),"",MAX(D91,D126,D145,D164))</f>
        <v/>
      </c>
      <c r="E175" s="108" t="str">
        <f t="shared" si="148"/>
        <v/>
      </c>
      <c r="F175" s="108" t="str">
        <f t="shared" si="148"/>
        <v/>
      </c>
      <c r="G175" s="108" t="str">
        <f t="shared" si="148"/>
        <v/>
      </c>
      <c r="H175" s="108" t="str">
        <f t="shared" si="148"/>
        <v/>
      </c>
      <c r="I175" s="108" t="str">
        <f t="shared" si="148"/>
        <v/>
      </c>
      <c r="J175" s="108" t="str">
        <f t="shared" si="148"/>
        <v/>
      </c>
      <c r="K175" s="108" t="str">
        <f t="shared" si="148"/>
        <v/>
      </c>
      <c r="L175" s="108" t="str">
        <f t="shared" si="148"/>
        <v/>
      </c>
      <c r="M175" s="108" t="str">
        <f t="shared" si="148"/>
        <v/>
      </c>
      <c r="N175" s="108" t="str">
        <f t="shared" si="148"/>
        <v/>
      </c>
      <c r="O175" s="108" t="str">
        <f t="shared" si="148"/>
        <v/>
      </c>
      <c r="P175" s="108" t="str">
        <f t="shared" si="148"/>
        <v/>
      </c>
      <c r="Q175" s="108" t="str">
        <f t="shared" si="148"/>
        <v/>
      </c>
      <c r="R175" s="108" t="str">
        <f t="shared" si="148"/>
        <v/>
      </c>
      <c r="S175" s="108" t="str">
        <f t="shared" si="148"/>
        <v/>
      </c>
      <c r="T175" s="108" t="str">
        <f t="shared" si="148"/>
        <v/>
      </c>
      <c r="U175" s="108" t="str">
        <f t="shared" si="148"/>
        <v/>
      </c>
      <c r="V175" s="108" t="str">
        <f t="shared" si="148"/>
        <v/>
      </c>
      <c r="W175" s="108" t="str">
        <f t="shared" si="148"/>
        <v/>
      </c>
      <c r="X175" s="108" t="str">
        <f t="shared" si="148"/>
        <v/>
      </c>
      <c r="Y175" s="108" t="str">
        <f t="shared" si="148"/>
        <v/>
      </c>
      <c r="Z175" s="108" t="str">
        <f t="shared" si="148"/>
        <v/>
      </c>
      <c r="AA175" s="108" t="str">
        <f t="shared" si="148"/>
        <v/>
      </c>
      <c r="AB175" s="108" t="str">
        <f t="shared" si="148"/>
        <v/>
      </c>
      <c r="AC175" s="108" t="str">
        <f t="shared" si="148"/>
        <v/>
      </c>
      <c r="AD175" s="108" t="str">
        <f t="shared" si="148"/>
        <v/>
      </c>
      <c r="AE175" s="108" t="str">
        <f t="shared" si="148"/>
        <v/>
      </c>
      <c r="AF175" s="108" t="str">
        <f t="shared" si="148"/>
        <v/>
      </c>
      <c r="AG175" s="39"/>
    </row>
    <row r="176" spans="1:33" x14ac:dyDescent="0.2">
      <c r="A176" s="106" t="s">
        <v>558</v>
      </c>
      <c r="B176" s="108" t="str">
        <f>IF(AND(B116="",B135="",B154="",B173=""),"",MAX(B116,B135,B154,B173))</f>
        <v/>
      </c>
      <c r="C176" s="108" t="str">
        <f>IF(AND(C116="",C135="",C154="",C173=""),"",MAX(C116,C135,C154,C173))</f>
        <v/>
      </c>
      <c r="D176" s="108" t="str">
        <f t="shared" ref="D176:AF176" si="149">IF(AND(D116="",D135="",D154="",D173=""),"",MAX(D116,D135,D154,D173))</f>
        <v/>
      </c>
      <c r="E176" s="108" t="str">
        <f t="shared" si="149"/>
        <v/>
      </c>
      <c r="F176" s="108" t="str">
        <f t="shared" si="149"/>
        <v/>
      </c>
      <c r="G176" s="108" t="str">
        <f t="shared" si="149"/>
        <v/>
      </c>
      <c r="H176" s="108" t="str">
        <f t="shared" si="149"/>
        <v/>
      </c>
      <c r="I176" s="108" t="str">
        <f t="shared" si="149"/>
        <v/>
      </c>
      <c r="J176" s="108" t="str">
        <f t="shared" si="149"/>
        <v/>
      </c>
      <c r="K176" s="108" t="str">
        <f t="shared" si="149"/>
        <v/>
      </c>
      <c r="L176" s="108" t="str">
        <f t="shared" si="149"/>
        <v/>
      </c>
      <c r="M176" s="108" t="str">
        <f t="shared" si="149"/>
        <v/>
      </c>
      <c r="N176" s="108" t="str">
        <f t="shared" si="149"/>
        <v/>
      </c>
      <c r="O176" s="108" t="str">
        <f t="shared" si="149"/>
        <v/>
      </c>
      <c r="P176" s="108" t="str">
        <f t="shared" si="149"/>
        <v/>
      </c>
      <c r="Q176" s="108" t="str">
        <f t="shared" si="149"/>
        <v/>
      </c>
      <c r="R176" s="108" t="str">
        <f t="shared" si="149"/>
        <v/>
      </c>
      <c r="S176" s="108" t="str">
        <f t="shared" si="149"/>
        <v/>
      </c>
      <c r="T176" s="108" t="str">
        <f t="shared" si="149"/>
        <v/>
      </c>
      <c r="U176" s="108" t="str">
        <f t="shared" si="149"/>
        <v/>
      </c>
      <c r="V176" s="108" t="str">
        <f t="shared" si="149"/>
        <v/>
      </c>
      <c r="W176" s="108" t="str">
        <f t="shared" si="149"/>
        <v/>
      </c>
      <c r="X176" s="108" t="str">
        <f t="shared" si="149"/>
        <v/>
      </c>
      <c r="Y176" s="108" t="str">
        <f t="shared" si="149"/>
        <v/>
      </c>
      <c r="Z176" s="108" t="str">
        <f t="shared" si="149"/>
        <v/>
      </c>
      <c r="AA176" s="108" t="str">
        <f t="shared" si="149"/>
        <v/>
      </c>
      <c r="AB176" s="108" t="str">
        <f t="shared" si="149"/>
        <v/>
      </c>
      <c r="AC176" s="108" t="str">
        <f t="shared" si="149"/>
        <v/>
      </c>
      <c r="AD176" s="108" t="str">
        <f t="shared" si="149"/>
        <v/>
      </c>
      <c r="AE176" s="108" t="str">
        <f t="shared" si="149"/>
        <v/>
      </c>
      <c r="AF176" s="108" t="str">
        <f t="shared" si="149"/>
        <v/>
      </c>
      <c r="AG176" s="39"/>
    </row>
    <row r="177" spans="1:33" x14ac:dyDescent="0.2">
      <c r="A177" s="38"/>
      <c r="AG177" s="39"/>
    </row>
    <row r="178" spans="1:33" x14ac:dyDescent="0.2">
      <c r="A178" s="37" t="s">
        <v>495</v>
      </c>
      <c r="AG178" s="39"/>
    </row>
    <row r="179" spans="1:33" x14ac:dyDescent="0.2">
      <c r="A179" s="96" t="s">
        <v>0</v>
      </c>
      <c r="B179" s="97" t="str">
        <f t="shared" ref="B179:AF179" si="150">IF(pH="","",pH)</f>
        <v/>
      </c>
      <c r="C179" s="97" t="str">
        <f t="shared" si="150"/>
        <v/>
      </c>
      <c r="D179" s="97" t="str">
        <f t="shared" si="150"/>
        <v/>
      </c>
      <c r="E179" s="97" t="str">
        <f t="shared" si="150"/>
        <v/>
      </c>
      <c r="F179" s="97" t="str">
        <f t="shared" si="150"/>
        <v/>
      </c>
      <c r="G179" s="97" t="str">
        <f t="shared" si="150"/>
        <v/>
      </c>
      <c r="H179" s="97" t="str">
        <f t="shared" si="150"/>
        <v/>
      </c>
      <c r="I179" s="97" t="str">
        <f t="shared" si="150"/>
        <v/>
      </c>
      <c r="J179" s="97" t="str">
        <f t="shared" si="150"/>
        <v/>
      </c>
      <c r="K179" s="97" t="str">
        <f t="shared" si="150"/>
        <v/>
      </c>
      <c r="L179" s="97" t="str">
        <f t="shared" si="150"/>
        <v/>
      </c>
      <c r="M179" s="97" t="str">
        <f t="shared" si="150"/>
        <v/>
      </c>
      <c r="N179" s="97" t="str">
        <f t="shared" si="150"/>
        <v/>
      </c>
      <c r="O179" s="97" t="str">
        <f t="shared" si="150"/>
        <v/>
      </c>
      <c r="P179" s="97" t="str">
        <f t="shared" si="150"/>
        <v/>
      </c>
      <c r="Q179" s="97" t="str">
        <f t="shared" si="150"/>
        <v/>
      </c>
      <c r="R179" s="97" t="str">
        <f t="shared" si="150"/>
        <v/>
      </c>
      <c r="S179" s="97" t="str">
        <f t="shared" si="150"/>
        <v/>
      </c>
      <c r="T179" s="97" t="str">
        <f t="shared" si="150"/>
        <v/>
      </c>
      <c r="U179" s="97" t="str">
        <f t="shared" si="150"/>
        <v/>
      </c>
      <c r="V179" s="97" t="str">
        <f t="shared" si="150"/>
        <v/>
      </c>
      <c r="W179" s="97" t="str">
        <f t="shared" si="150"/>
        <v/>
      </c>
      <c r="X179" s="97" t="str">
        <f t="shared" si="150"/>
        <v/>
      </c>
      <c r="Y179" s="97" t="str">
        <f t="shared" si="150"/>
        <v/>
      </c>
      <c r="Z179" s="97" t="str">
        <f t="shared" si="150"/>
        <v/>
      </c>
      <c r="AA179" s="97" t="str">
        <f t="shared" si="150"/>
        <v/>
      </c>
      <c r="AB179" s="97" t="str">
        <f t="shared" si="150"/>
        <v/>
      </c>
      <c r="AC179" s="97" t="str">
        <f t="shared" si="150"/>
        <v/>
      </c>
      <c r="AD179" s="97" t="str">
        <f t="shared" si="150"/>
        <v/>
      </c>
      <c r="AE179" s="97" t="str">
        <f t="shared" si="150"/>
        <v/>
      </c>
      <c r="AF179" s="97" t="str">
        <f t="shared" si="150"/>
        <v/>
      </c>
      <c r="AG179" s="39"/>
    </row>
    <row r="180" spans="1:33" x14ac:dyDescent="0.2">
      <c r="A180" s="96" t="s">
        <v>6</v>
      </c>
      <c r="B180" s="97" t="str">
        <f>IF(B35="","",B35)</f>
        <v/>
      </c>
      <c r="C180" s="97" t="str">
        <f>IF(C35="","",C35)</f>
        <v/>
      </c>
      <c r="D180" s="97" t="str">
        <f t="shared" ref="D180:AF180" si="151">IF(D35="","",D35)</f>
        <v/>
      </c>
      <c r="E180" s="97" t="str">
        <f t="shared" si="151"/>
        <v/>
      </c>
      <c r="F180" s="97" t="str">
        <f t="shared" si="151"/>
        <v/>
      </c>
      <c r="G180" s="97" t="str">
        <f t="shared" si="151"/>
        <v/>
      </c>
      <c r="H180" s="97" t="str">
        <f t="shared" si="151"/>
        <v/>
      </c>
      <c r="I180" s="97" t="str">
        <f t="shared" si="151"/>
        <v/>
      </c>
      <c r="J180" s="97" t="str">
        <f t="shared" si="151"/>
        <v/>
      </c>
      <c r="K180" s="97" t="str">
        <f t="shared" si="151"/>
        <v/>
      </c>
      <c r="L180" s="97" t="str">
        <f t="shared" si="151"/>
        <v/>
      </c>
      <c r="M180" s="97" t="str">
        <f t="shared" si="151"/>
        <v/>
      </c>
      <c r="N180" s="97" t="str">
        <f t="shared" si="151"/>
        <v/>
      </c>
      <c r="O180" s="97" t="str">
        <f t="shared" si="151"/>
        <v/>
      </c>
      <c r="P180" s="97" t="str">
        <f t="shared" si="151"/>
        <v/>
      </c>
      <c r="Q180" s="97" t="str">
        <f t="shared" si="151"/>
        <v/>
      </c>
      <c r="R180" s="97" t="str">
        <f t="shared" si="151"/>
        <v/>
      </c>
      <c r="S180" s="97" t="str">
        <f t="shared" si="151"/>
        <v/>
      </c>
      <c r="T180" s="97" t="str">
        <f t="shared" si="151"/>
        <v/>
      </c>
      <c r="U180" s="97" t="str">
        <f t="shared" si="151"/>
        <v/>
      </c>
      <c r="V180" s="97" t="str">
        <f t="shared" si="151"/>
        <v/>
      </c>
      <c r="W180" s="97" t="str">
        <f t="shared" si="151"/>
        <v/>
      </c>
      <c r="X180" s="97" t="str">
        <f t="shared" si="151"/>
        <v/>
      </c>
      <c r="Y180" s="97" t="str">
        <f t="shared" si="151"/>
        <v/>
      </c>
      <c r="Z180" s="97" t="str">
        <f t="shared" si="151"/>
        <v/>
      </c>
      <c r="AA180" s="97" t="str">
        <f t="shared" si="151"/>
        <v/>
      </c>
      <c r="AB180" s="97" t="str">
        <f t="shared" si="151"/>
        <v/>
      </c>
      <c r="AC180" s="97" t="str">
        <f t="shared" si="151"/>
        <v/>
      </c>
      <c r="AD180" s="97" t="str">
        <f t="shared" si="151"/>
        <v/>
      </c>
      <c r="AE180" s="97" t="str">
        <f t="shared" si="151"/>
        <v/>
      </c>
      <c r="AF180" s="97" t="str">
        <f t="shared" si="151"/>
        <v/>
      </c>
      <c r="AG180" s="39"/>
    </row>
    <row r="181" spans="1:33" x14ac:dyDescent="0.2">
      <c r="A181" s="106" t="s">
        <v>482</v>
      </c>
      <c r="B181" s="99" t="str">
        <f t="shared" ref="B181:AF181" si="152">IF(AND(B14="",B15=""),"",IF(S2Flow="Plant",B14,IF(S2Flow="High Service",B15,IF(S2Flow="Both",MAX(B14:B15),""))))</f>
        <v/>
      </c>
      <c r="C181" s="99" t="str">
        <f t="shared" si="152"/>
        <v/>
      </c>
      <c r="D181" s="99" t="str">
        <f t="shared" si="152"/>
        <v/>
      </c>
      <c r="E181" s="99" t="str">
        <f t="shared" si="152"/>
        <v/>
      </c>
      <c r="F181" s="99" t="str">
        <f t="shared" si="152"/>
        <v/>
      </c>
      <c r="G181" s="99" t="str">
        <f t="shared" si="152"/>
        <v/>
      </c>
      <c r="H181" s="99" t="str">
        <f t="shared" si="152"/>
        <v/>
      </c>
      <c r="I181" s="99" t="str">
        <f t="shared" si="152"/>
        <v/>
      </c>
      <c r="J181" s="99" t="str">
        <f t="shared" si="152"/>
        <v/>
      </c>
      <c r="K181" s="99" t="str">
        <f t="shared" si="152"/>
        <v/>
      </c>
      <c r="L181" s="99" t="str">
        <f t="shared" si="152"/>
        <v/>
      </c>
      <c r="M181" s="99" t="str">
        <f t="shared" si="152"/>
        <v/>
      </c>
      <c r="N181" s="99" t="str">
        <f t="shared" si="152"/>
        <v/>
      </c>
      <c r="O181" s="99" t="str">
        <f t="shared" si="152"/>
        <v/>
      </c>
      <c r="P181" s="99" t="str">
        <f t="shared" si="152"/>
        <v/>
      </c>
      <c r="Q181" s="99" t="str">
        <f t="shared" si="152"/>
        <v/>
      </c>
      <c r="R181" s="99" t="str">
        <f t="shared" si="152"/>
        <v/>
      </c>
      <c r="S181" s="99" t="str">
        <f t="shared" si="152"/>
        <v/>
      </c>
      <c r="T181" s="99" t="str">
        <f t="shared" si="152"/>
        <v/>
      </c>
      <c r="U181" s="99" t="str">
        <f t="shared" si="152"/>
        <v/>
      </c>
      <c r="V181" s="99" t="str">
        <f t="shared" si="152"/>
        <v/>
      </c>
      <c r="W181" s="99" t="str">
        <f t="shared" si="152"/>
        <v/>
      </c>
      <c r="X181" s="99" t="str">
        <f t="shared" si="152"/>
        <v/>
      </c>
      <c r="Y181" s="99" t="str">
        <f t="shared" si="152"/>
        <v/>
      </c>
      <c r="Z181" s="99" t="str">
        <f t="shared" si="152"/>
        <v/>
      </c>
      <c r="AA181" s="99" t="str">
        <f t="shared" si="152"/>
        <v/>
      </c>
      <c r="AB181" s="99" t="str">
        <f t="shared" si="152"/>
        <v/>
      </c>
      <c r="AC181" s="99" t="str">
        <f t="shared" si="152"/>
        <v/>
      </c>
      <c r="AD181" s="99" t="str">
        <f t="shared" si="152"/>
        <v/>
      </c>
      <c r="AE181" s="99" t="str">
        <f t="shared" si="152"/>
        <v/>
      </c>
      <c r="AF181" s="99" t="str">
        <f t="shared" si="152"/>
        <v/>
      </c>
      <c r="AG181" s="39"/>
    </row>
    <row r="182" spans="1:33" x14ac:dyDescent="0.2">
      <c r="A182" s="106" t="s">
        <v>413</v>
      </c>
      <c r="B182" s="99" t="str">
        <f t="shared" ref="B182:AF182" si="153">IF(OR(S2Volume="",S2Baffle=""),"",(S2Volume*S2Baffle))</f>
        <v/>
      </c>
      <c r="C182" s="99" t="str">
        <f t="shared" si="153"/>
        <v/>
      </c>
      <c r="D182" s="99" t="str">
        <f t="shared" si="153"/>
        <v/>
      </c>
      <c r="E182" s="99" t="str">
        <f t="shared" si="153"/>
        <v/>
      </c>
      <c r="F182" s="99" t="str">
        <f t="shared" si="153"/>
        <v/>
      </c>
      <c r="G182" s="99" t="str">
        <f t="shared" si="153"/>
        <v/>
      </c>
      <c r="H182" s="99" t="str">
        <f t="shared" si="153"/>
        <v/>
      </c>
      <c r="I182" s="99" t="str">
        <f t="shared" si="153"/>
        <v/>
      </c>
      <c r="J182" s="99" t="str">
        <f t="shared" si="153"/>
        <v/>
      </c>
      <c r="K182" s="99" t="str">
        <f t="shared" si="153"/>
        <v/>
      </c>
      <c r="L182" s="99" t="str">
        <f t="shared" si="153"/>
        <v/>
      </c>
      <c r="M182" s="99" t="str">
        <f t="shared" si="153"/>
        <v/>
      </c>
      <c r="N182" s="99" t="str">
        <f t="shared" si="153"/>
        <v/>
      </c>
      <c r="O182" s="99" t="str">
        <f t="shared" si="153"/>
        <v/>
      </c>
      <c r="P182" s="99" t="str">
        <f t="shared" si="153"/>
        <v/>
      </c>
      <c r="Q182" s="99" t="str">
        <f t="shared" si="153"/>
        <v/>
      </c>
      <c r="R182" s="99" t="str">
        <f t="shared" si="153"/>
        <v/>
      </c>
      <c r="S182" s="99" t="str">
        <f t="shared" si="153"/>
        <v/>
      </c>
      <c r="T182" s="99" t="str">
        <f t="shared" si="153"/>
        <v/>
      </c>
      <c r="U182" s="99" t="str">
        <f t="shared" si="153"/>
        <v/>
      </c>
      <c r="V182" s="99" t="str">
        <f t="shared" si="153"/>
        <v/>
      </c>
      <c r="W182" s="99" t="str">
        <f t="shared" si="153"/>
        <v/>
      </c>
      <c r="X182" s="99" t="str">
        <f t="shared" si="153"/>
        <v/>
      </c>
      <c r="Y182" s="99" t="str">
        <f t="shared" si="153"/>
        <v/>
      </c>
      <c r="Z182" s="99" t="str">
        <f t="shared" si="153"/>
        <v/>
      </c>
      <c r="AA182" s="99" t="str">
        <f t="shared" si="153"/>
        <v/>
      </c>
      <c r="AB182" s="99" t="str">
        <f t="shared" si="153"/>
        <v/>
      </c>
      <c r="AC182" s="99" t="str">
        <f t="shared" si="153"/>
        <v/>
      </c>
      <c r="AD182" s="99" t="str">
        <f t="shared" si="153"/>
        <v/>
      </c>
      <c r="AE182" s="99" t="str">
        <f t="shared" si="153"/>
        <v/>
      </c>
      <c r="AF182" s="99" t="str">
        <f t="shared" si="153"/>
        <v/>
      </c>
      <c r="AG182" s="39"/>
    </row>
    <row r="183" spans="1:33" x14ac:dyDescent="0.2">
      <c r="A183" s="106" t="s">
        <v>483</v>
      </c>
      <c r="B183" s="107" t="str">
        <f t="shared" ref="B183:AF183" si="154">IF(AND(S1Time="",OR(B182="",B181="",B181=0)),"",IF(S1Time&lt;&gt;"",S1Time,B182/B181))</f>
        <v/>
      </c>
      <c r="C183" s="107" t="str">
        <f t="shared" si="154"/>
        <v/>
      </c>
      <c r="D183" s="107" t="str">
        <f t="shared" si="154"/>
        <v/>
      </c>
      <c r="E183" s="107" t="str">
        <f t="shared" si="154"/>
        <v/>
      </c>
      <c r="F183" s="107" t="str">
        <f t="shared" si="154"/>
        <v/>
      </c>
      <c r="G183" s="107" t="str">
        <f t="shared" si="154"/>
        <v/>
      </c>
      <c r="H183" s="107" t="str">
        <f t="shared" si="154"/>
        <v/>
      </c>
      <c r="I183" s="107" t="str">
        <f t="shared" si="154"/>
        <v/>
      </c>
      <c r="J183" s="107" t="str">
        <f t="shared" si="154"/>
        <v/>
      </c>
      <c r="K183" s="107" t="str">
        <f t="shared" si="154"/>
        <v/>
      </c>
      <c r="L183" s="107" t="str">
        <f t="shared" si="154"/>
        <v/>
      </c>
      <c r="M183" s="107" t="str">
        <f t="shared" si="154"/>
        <v/>
      </c>
      <c r="N183" s="107" t="str">
        <f t="shared" si="154"/>
        <v/>
      </c>
      <c r="O183" s="107" t="str">
        <f t="shared" si="154"/>
        <v/>
      </c>
      <c r="P183" s="107" t="str">
        <f t="shared" si="154"/>
        <v/>
      </c>
      <c r="Q183" s="107" t="str">
        <f t="shared" si="154"/>
        <v/>
      </c>
      <c r="R183" s="107" t="str">
        <f t="shared" si="154"/>
        <v/>
      </c>
      <c r="S183" s="107" t="str">
        <f t="shared" si="154"/>
        <v/>
      </c>
      <c r="T183" s="107" t="str">
        <f t="shared" si="154"/>
        <v/>
      </c>
      <c r="U183" s="107" t="str">
        <f t="shared" si="154"/>
        <v/>
      </c>
      <c r="V183" s="107" t="str">
        <f t="shared" si="154"/>
        <v/>
      </c>
      <c r="W183" s="107" t="str">
        <f t="shared" si="154"/>
        <v/>
      </c>
      <c r="X183" s="107" t="str">
        <f t="shared" si="154"/>
        <v/>
      </c>
      <c r="Y183" s="107" t="str">
        <f t="shared" si="154"/>
        <v/>
      </c>
      <c r="Z183" s="107" t="str">
        <f t="shared" si="154"/>
        <v/>
      </c>
      <c r="AA183" s="107" t="str">
        <f t="shared" si="154"/>
        <v/>
      </c>
      <c r="AB183" s="107" t="str">
        <f t="shared" si="154"/>
        <v/>
      </c>
      <c r="AC183" s="107" t="str">
        <f t="shared" si="154"/>
        <v/>
      </c>
      <c r="AD183" s="107" t="str">
        <f t="shared" si="154"/>
        <v/>
      </c>
      <c r="AE183" s="107" t="str">
        <f t="shared" si="154"/>
        <v/>
      </c>
      <c r="AF183" s="107" t="str">
        <f t="shared" si="154"/>
        <v/>
      </c>
      <c r="AG183" s="39"/>
    </row>
    <row r="184" spans="1:33" x14ac:dyDescent="0.2">
      <c r="A184" s="106" t="s">
        <v>484</v>
      </c>
      <c r="B184" s="99" t="str">
        <f>IF(OR(B17="",B179="",B180="",B183="",B183=0),"",B183*B180)</f>
        <v/>
      </c>
      <c r="C184" s="99" t="str">
        <f>IF(OR(C17="",C179="",C180="",C183="",C183=0),"",C183*C180)</f>
        <v/>
      </c>
      <c r="D184" s="99" t="str">
        <f t="shared" ref="D184:AF184" si="155">IF(OR(D17="",D179="",D180="",D183="",D183=0),"",D183*D180)</f>
        <v/>
      </c>
      <c r="E184" s="99" t="str">
        <f t="shared" si="155"/>
        <v/>
      </c>
      <c r="F184" s="99" t="str">
        <f t="shared" si="155"/>
        <v/>
      </c>
      <c r="G184" s="99" t="str">
        <f t="shared" si="155"/>
        <v/>
      </c>
      <c r="H184" s="99" t="str">
        <f t="shared" si="155"/>
        <v/>
      </c>
      <c r="I184" s="99" t="str">
        <f t="shared" si="155"/>
        <v/>
      </c>
      <c r="J184" s="99" t="str">
        <f t="shared" si="155"/>
        <v/>
      </c>
      <c r="K184" s="99" t="str">
        <f t="shared" si="155"/>
        <v/>
      </c>
      <c r="L184" s="99" t="str">
        <f t="shared" si="155"/>
        <v/>
      </c>
      <c r="M184" s="99" t="str">
        <f t="shared" si="155"/>
        <v/>
      </c>
      <c r="N184" s="99" t="str">
        <f t="shared" si="155"/>
        <v/>
      </c>
      <c r="O184" s="99" t="str">
        <f t="shared" si="155"/>
        <v/>
      </c>
      <c r="P184" s="99" t="str">
        <f t="shared" si="155"/>
        <v/>
      </c>
      <c r="Q184" s="99" t="str">
        <f t="shared" si="155"/>
        <v/>
      </c>
      <c r="R184" s="99" t="str">
        <f t="shared" si="155"/>
        <v/>
      </c>
      <c r="S184" s="99" t="str">
        <f t="shared" si="155"/>
        <v/>
      </c>
      <c r="T184" s="99" t="str">
        <f t="shared" si="155"/>
        <v/>
      </c>
      <c r="U184" s="99" t="str">
        <f t="shared" si="155"/>
        <v/>
      </c>
      <c r="V184" s="99" t="str">
        <f t="shared" si="155"/>
        <v/>
      </c>
      <c r="W184" s="99" t="str">
        <f t="shared" si="155"/>
        <v/>
      </c>
      <c r="X184" s="99" t="str">
        <f t="shared" si="155"/>
        <v/>
      </c>
      <c r="Y184" s="99" t="str">
        <f t="shared" si="155"/>
        <v/>
      </c>
      <c r="Z184" s="99" t="str">
        <f t="shared" si="155"/>
        <v/>
      </c>
      <c r="AA184" s="99" t="str">
        <f t="shared" si="155"/>
        <v/>
      </c>
      <c r="AB184" s="99" t="str">
        <f t="shared" si="155"/>
        <v/>
      </c>
      <c r="AC184" s="99" t="str">
        <f t="shared" si="155"/>
        <v/>
      </c>
      <c r="AD184" s="99" t="str">
        <f t="shared" si="155"/>
        <v/>
      </c>
      <c r="AE184" s="99" t="str">
        <f t="shared" si="155"/>
        <v/>
      </c>
      <c r="AF184" s="99" t="str">
        <f t="shared" si="155"/>
        <v/>
      </c>
      <c r="AG184" s="39"/>
    </row>
    <row r="185" spans="1:33" x14ac:dyDescent="0.2">
      <c r="A185" s="13"/>
      <c r="AG185" s="39"/>
    </row>
    <row r="186" spans="1:33" x14ac:dyDescent="0.2">
      <c r="A186" s="32" t="s">
        <v>496</v>
      </c>
      <c r="AG186" s="39"/>
    </row>
    <row r="187" spans="1:33" x14ac:dyDescent="0.2">
      <c r="A187" s="96" t="s">
        <v>498</v>
      </c>
      <c r="B187" s="99" t="str">
        <f>IF(B179="","",IF(B179&lt;=6,1,IF(B179&lt;=6.5,2,IF(B179&lt;=7,3,IF(B179&lt;=7.5,4,IF(B179&lt;=8,5,IF(B179&lt;=8.5,6,IF(B179&gt;8.5,7,""))))))))</f>
        <v/>
      </c>
      <c r="C187" s="99" t="str">
        <f>IF(C179="","",IF(C179&lt;=6,1,IF(C179&lt;=6.5,2,IF(C179&lt;=7,3,IF(C179&lt;=7.5,4,IF(C179&lt;=8,5,IF(C179&lt;=8.5,6,IF(C179&lt;=9,7,8))))))))</f>
        <v/>
      </c>
      <c r="D187" s="99" t="str">
        <f t="shared" ref="D187:AF187" si="156">IF(D179="","",IF(D179&lt;=6,1,IF(D179&lt;=6.5,2,IF(D179&lt;=7,3,IF(D179&lt;=7.5,4,IF(D179&lt;=8,5,IF(D179&lt;=8.5,6,IF(D179&lt;=9,7,8))))))))</f>
        <v/>
      </c>
      <c r="E187" s="99" t="str">
        <f t="shared" si="156"/>
        <v/>
      </c>
      <c r="F187" s="99" t="str">
        <f t="shared" si="156"/>
        <v/>
      </c>
      <c r="G187" s="99" t="str">
        <f t="shared" si="156"/>
        <v/>
      </c>
      <c r="H187" s="99" t="str">
        <f t="shared" si="156"/>
        <v/>
      </c>
      <c r="I187" s="99" t="str">
        <f t="shared" si="156"/>
        <v/>
      </c>
      <c r="J187" s="99" t="str">
        <f t="shared" si="156"/>
        <v/>
      </c>
      <c r="K187" s="99" t="str">
        <f t="shared" si="156"/>
        <v/>
      </c>
      <c r="L187" s="99" t="str">
        <f t="shared" si="156"/>
        <v/>
      </c>
      <c r="M187" s="99" t="str">
        <f t="shared" si="156"/>
        <v/>
      </c>
      <c r="N187" s="99" t="str">
        <f t="shared" si="156"/>
        <v/>
      </c>
      <c r="O187" s="99" t="str">
        <f t="shared" si="156"/>
        <v/>
      </c>
      <c r="P187" s="99" t="str">
        <f t="shared" si="156"/>
        <v/>
      </c>
      <c r="Q187" s="99" t="str">
        <f t="shared" si="156"/>
        <v/>
      </c>
      <c r="R187" s="99" t="str">
        <f t="shared" si="156"/>
        <v/>
      </c>
      <c r="S187" s="99" t="str">
        <f t="shared" si="156"/>
        <v/>
      </c>
      <c r="T187" s="99" t="str">
        <f t="shared" si="156"/>
        <v/>
      </c>
      <c r="U187" s="99" t="str">
        <f t="shared" si="156"/>
        <v/>
      </c>
      <c r="V187" s="99" t="str">
        <f t="shared" si="156"/>
        <v/>
      </c>
      <c r="W187" s="99" t="str">
        <f t="shared" si="156"/>
        <v/>
      </c>
      <c r="X187" s="99" t="str">
        <f t="shared" si="156"/>
        <v/>
      </c>
      <c r="Y187" s="99" t="str">
        <f t="shared" si="156"/>
        <v/>
      </c>
      <c r="Z187" s="99" t="str">
        <f t="shared" si="156"/>
        <v/>
      </c>
      <c r="AA187" s="99" t="str">
        <f t="shared" si="156"/>
        <v/>
      </c>
      <c r="AB187" s="99" t="str">
        <f t="shared" si="156"/>
        <v/>
      </c>
      <c r="AC187" s="99" t="str">
        <f t="shared" si="156"/>
        <v/>
      </c>
      <c r="AD187" s="99" t="str">
        <f t="shared" si="156"/>
        <v/>
      </c>
      <c r="AE187" s="99" t="str">
        <f t="shared" si="156"/>
        <v/>
      </c>
      <c r="AF187" s="99" t="str">
        <f t="shared" si="156"/>
        <v/>
      </c>
      <c r="AG187" s="39"/>
    </row>
    <row r="188" spans="1:33" x14ac:dyDescent="0.2">
      <c r="A188" s="96" t="s">
        <v>499</v>
      </c>
      <c r="B188" s="99" t="str">
        <f>IF(B187="","",IF(B179&gt;9,7,IF(AND(B187&gt;=2,B187&gt;=7),B187-1,1)))</f>
        <v/>
      </c>
      <c r="C188" s="99" t="str">
        <f>IF(C187="","",IF(C187&gt;=2,C187-1,1))</f>
        <v/>
      </c>
      <c r="D188" s="99" t="str">
        <f t="shared" ref="D188:AF188" si="157">IF(D187="","",IF(D187&gt;=2,D187-1,1))</f>
        <v/>
      </c>
      <c r="E188" s="99" t="str">
        <f t="shared" si="157"/>
        <v/>
      </c>
      <c r="F188" s="99" t="str">
        <f t="shared" si="157"/>
        <v/>
      </c>
      <c r="G188" s="99" t="str">
        <f t="shared" si="157"/>
        <v/>
      </c>
      <c r="H188" s="99" t="str">
        <f t="shared" si="157"/>
        <v/>
      </c>
      <c r="I188" s="99" t="str">
        <f t="shared" si="157"/>
        <v/>
      </c>
      <c r="J188" s="99" t="str">
        <f t="shared" si="157"/>
        <v/>
      </c>
      <c r="K188" s="99" t="str">
        <f t="shared" si="157"/>
        <v/>
      </c>
      <c r="L188" s="99" t="str">
        <f t="shared" si="157"/>
        <v/>
      </c>
      <c r="M188" s="99" t="str">
        <f t="shared" si="157"/>
        <v/>
      </c>
      <c r="N188" s="99" t="str">
        <f t="shared" si="157"/>
        <v/>
      </c>
      <c r="O188" s="99" t="str">
        <f t="shared" si="157"/>
        <v/>
      </c>
      <c r="P188" s="99" t="str">
        <f t="shared" si="157"/>
        <v/>
      </c>
      <c r="Q188" s="99" t="str">
        <f t="shared" si="157"/>
        <v/>
      </c>
      <c r="R188" s="99" t="str">
        <f t="shared" si="157"/>
        <v/>
      </c>
      <c r="S188" s="99" t="str">
        <f t="shared" si="157"/>
        <v/>
      </c>
      <c r="T188" s="99" t="str">
        <f t="shared" si="157"/>
        <v/>
      </c>
      <c r="U188" s="99" t="str">
        <f t="shared" si="157"/>
        <v/>
      </c>
      <c r="V188" s="99" t="str">
        <f t="shared" si="157"/>
        <v/>
      </c>
      <c r="W188" s="99" t="str">
        <f t="shared" si="157"/>
        <v/>
      </c>
      <c r="X188" s="99" t="str">
        <f t="shared" si="157"/>
        <v/>
      </c>
      <c r="Y188" s="99" t="str">
        <f t="shared" si="157"/>
        <v/>
      </c>
      <c r="Z188" s="99" t="str">
        <f t="shared" si="157"/>
        <v/>
      </c>
      <c r="AA188" s="99" t="str">
        <f t="shared" si="157"/>
        <v/>
      </c>
      <c r="AB188" s="99" t="str">
        <f t="shared" si="157"/>
        <v/>
      </c>
      <c r="AC188" s="99" t="str">
        <f t="shared" si="157"/>
        <v/>
      </c>
      <c r="AD188" s="99" t="str">
        <f t="shared" si="157"/>
        <v/>
      </c>
      <c r="AE188" s="99" t="str">
        <f t="shared" si="157"/>
        <v/>
      </c>
      <c r="AF188" s="99" t="str">
        <f t="shared" si="157"/>
        <v/>
      </c>
      <c r="AG188" s="39"/>
    </row>
    <row r="189" spans="1:33" x14ac:dyDescent="0.2">
      <c r="A189" s="96" t="s">
        <v>573</v>
      </c>
      <c r="B189" s="100">
        <f>IF(B179&gt;9,0,IF(B187=2,((6.5-B179)/0.5),IF(B187=3,((7-B179)/0.5),IF(B187=4,((7.5-B179)/0.5),IF(B187=5,((8-B179)/0.5),IF(B187=6,((8.5-B179)/0.5),IF(B187=7,((9-B179)/0.5),0)))))))</f>
        <v>0</v>
      </c>
      <c r="C189" s="100">
        <f>IF(C187=2,((6.5-C179)/0.5),IF(C187=3,((7-C179)/0.5),IF(C187=4,((7.5-C179)/0.5),IF(C187=5,((8-C179)/0.5),IF(C187=6,((8.5-C179)/0.5),IF(C187=7,((9-C179)/0.5),0))))))</f>
        <v>0</v>
      </c>
      <c r="D189" s="100">
        <f t="shared" ref="D189:AF189" si="158">IF(D187=2,((6.5-D179)/0.5),IF(D187=3,((7-D179)/0.5),IF(D187=4,((7.5-D179)/0.5),IF(D187=5,((8-D179)/0.5),IF(D187=6,((8.5-D179)/0.5),IF(D187=7,((9-D179)/0.5),0))))))</f>
        <v>0</v>
      </c>
      <c r="E189" s="100">
        <f t="shared" si="158"/>
        <v>0</v>
      </c>
      <c r="F189" s="100">
        <f t="shared" si="158"/>
        <v>0</v>
      </c>
      <c r="G189" s="100">
        <f t="shared" si="158"/>
        <v>0</v>
      </c>
      <c r="H189" s="100">
        <f t="shared" si="158"/>
        <v>0</v>
      </c>
      <c r="I189" s="100">
        <f t="shared" si="158"/>
        <v>0</v>
      </c>
      <c r="J189" s="100">
        <f t="shared" si="158"/>
        <v>0</v>
      </c>
      <c r="K189" s="100">
        <f t="shared" si="158"/>
        <v>0</v>
      </c>
      <c r="L189" s="100">
        <f t="shared" si="158"/>
        <v>0</v>
      </c>
      <c r="M189" s="100">
        <f t="shared" si="158"/>
        <v>0</v>
      </c>
      <c r="N189" s="100">
        <f t="shared" si="158"/>
        <v>0</v>
      </c>
      <c r="O189" s="100">
        <f t="shared" si="158"/>
        <v>0</v>
      </c>
      <c r="P189" s="100">
        <f t="shared" si="158"/>
        <v>0</v>
      </c>
      <c r="Q189" s="100">
        <f t="shared" si="158"/>
        <v>0</v>
      </c>
      <c r="R189" s="100">
        <f t="shared" si="158"/>
        <v>0</v>
      </c>
      <c r="S189" s="100">
        <f t="shared" si="158"/>
        <v>0</v>
      </c>
      <c r="T189" s="100">
        <f t="shared" si="158"/>
        <v>0</v>
      </c>
      <c r="U189" s="100">
        <f t="shared" si="158"/>
        <v>0</v>
      </c>
      <c r="V189" s="100">
        <f t="shared" si="158"/>
        <v>0</v>
      </c>
      <c r="W189" s="100">
        <f t="shared" si="158"/>
        <v>0</v>
      </c>
      <c r="X189" s="100">
        <f t="shared" si="158"/>
        <v>0</v>
      </c>
      <c r="Y189" s="100">
        <f t="shared" si="158"/>
        <v>0</v>
      </c>
      <c r="Z189" s="100">
        <f t="shared" si="158"/>
        <v>0</v>
      </c>
      <c r="AA189" s="100">
        <f t="shared" si="158"/>
        <v>0</v>
      </c>
      <c r="AB189" s="100">
        <f t="shared" si="158"/>
        <v>0</v>
      </c>
      <c r="AC189" s="100">
        <f t="shared" si="158"/>
        <v>0</v>
      </c>
      <c r="AD189" s="100">
        <f t="shared" si="158"/>
        <v>0</v>
      </c>
      <c r="AE189" s="100">
        <f t="shared" si="158"/>
        <v>0</v>
      </c>
      <c r="AF189" s="100">
        <f t="shared" si="158"/>
        <v>0</v>
      </c>
      <c r="AG189" s="39"/>
    </row>
    <row r="190" spans="1:33" x14ac:dyDescent="0.2">
      <c r="A190" s="96" t="s">
        <v>502</v>
      </c>
      <c r="B190" s="99" t="str">
        <f>IF(B193="",B192,IF(B193=15,14,B193))</f>
        <v/>
      </c>
      <c r="C190" s="99" t="str">
        <f>IF(C192="",C193,C192)</f>
        <v/>
      </c>
      <c r="D190" s="99" t="str">
        <f t="shared" ref="D190:AF190" si="159">IF(D192="",D193,D192)</f>
        <v/>
      </c>
      <c r="E190" s="99" t="str">
        <f t="shared" si="159"/>
        <v/>
      </c>
      <c r="F190" s="99" t="str">
        <f t="shared" si="159"/>
        <v/>
      </c>
      <c r="G190" s="99" t="str">
        <f t="shared" si="159"/>
        <v/>
      </c>
      <c r="H190" s="99" t="str">
        <f t="shared" si="159"/>
        <v/>
      </c>
      <c r="I190" s="99" t="str">
        <f t="shared" si="159"/>
        <v/>
      </c>
      <c r="J190" s="99" t="str">
        <f t="shared" si="159"/>
        <v/>
      </c>
      <c r="K190" s="99" t="str">
        <f t="shared" si="159"/>
        <v/>
      </c>
      <c r="L190" s="99" t="str">
        <f t="shared" si="159"/>
        <v/>
      </c>
      <c r="M190" s="99" t="str">
        <f t="shared" si="159"/>
        <v/>
      </c>
      <c r="N190" s="99" t="str">
        <f t="shared" si="159"/>
        <v/>
      </c>
      <c r="O190" s="99" t="str">
        <f t="shared" si="159"/>
        <v/>
      </c>
      <c r="P190" s="99" t="str">
        <f t="shared" si="159"/>
        <v/>
      </c>
      <c r="Q190" s="99" t="str">
        <f t="shared" si="159"/>
        <v/>
      </c>
      <c r="R190" s="99" t="str">
        <f t="shared" si="159"/>
        <v/>
      </c>
      <c r="S190" s="99" t="str">
        <f t="shared" si="159"/>
        <v/>
      </c>
      <c r="T190" s="99" t="str">
        <f t="shared" si="159"/>
        <v/>
      </c>
      <c r="U190" s="99" t="str">
        <f t="shared" si="159"/>
        <v/>
      </c>
      <c r="V190" s="99" t="str">
        <f t="shared" si="159"/>
        <v/>
      </c>
      <c r="W190" s="99" t="str">
        <f t="shared" si="159"/>
        <v/>
      </c>
      <c r="X190" s="99" t="str">
        <f t="shared" si="159"/>
        <v/>
      </c>
      <c r="Y190" s="99" t="str">
        <f t="shared" si="159"/>
        <v/>
      </c>
      <c r="Z190" s="99" t="str">
        <f t="shared" si="159"/>
        <v/>
      </c>
      <c r="AA190" s="99" t="str">
        <f t="shared" si="159"/>
        <v/>
      </c>
      <c r="AB190" s="99" t="str">
        <f t="shared" si="159"/>
        <v/>
      </c>
      <c r="AC190" s="99" t="str">
        <f t="shared" si="159"/>
        <v/>
      </c>
      <c r="AD190" s="99" t="str">
        <f t="shared" si="159"/>
        <v/>
      </c>
      <c r="AE190" s="99" t="str">
        <f t="shared" si="159"/>
        <v/>
      </c>
      <c r="AF190" s="99" t="str">
        <f t="shared" si="159"/>
        <v/>
      </c>
      <c r="AG190" s="39"/>
    </row>
    <row r="191" spans="1:33" x14ac:dyDescent="0.2">
      <c r="A191" s="96" t="s">
        <v>503</v>
      </c>
      <c r="B191" s="99" t="str">
        <f>IF(B190="","",IF(AND(B190&gt;=2,B190&lt;=3),B190-1,IF(B180&gt;3,14,1)))</f>
        <v/>
      </c>
      <c r="C191" s="99" t="str">
        <f>IF(C190="","",IF(AND(C190&gt;=2,C190&lt;=3),C190-1,IF(C180&gt;3,14,1)))</f>
        <v/>
      </c>
      <c r="D191" s="99" t="str">
        <f t="shared" ref="D191:AF191" si="160">IF(D190="","",IF(AND(D190&gt;=2,D190&lt;=3),D190-1,IF(D180&gt;3,14,1)))</f>
        <v/>
      </c>
      <c r="E191" s="99" t="str">
        <f t="shared" si="160"/>
        <v/>
      </c>
      <c r="F191" s="99" t="str">
        <f t="shared" si="160"/>
        <v/>
      </c>
      <c r="G191" s="99" t="str">
        <f t="shared" si="160"/>
        <v/>
      </c>
      <c r="H191" s="99" t="str">
        <f t="shared" si="160"/>
        <v/>
      </c>
      <c r="I191" s="99" t="str">
        <f t="shared" si="160"/>
        <v/>
      </c>
      <c r="J191" s="99" t="str">
        <f t="shared" si="160"/>
        <v/>
      </c>
      <c r="K191" s="99" t="str">
        <f t="shared" si="160"/>
        <v/>
      </c>
      <c r="L191" s="99" t="str">
        <f t="shared" si="160"/>
        <v/>
      </c>
      <c r="M191" s="99" t="str">
        <f t="shared" si="160"/>
        <v/>
      </c>
      <c r="N191" s="99" t="str">
        <f t="shared" si="160"/>
        <v/>
      </c>
      <c r="O191" s="99" t="str">
        <f t="shared" si="160"/>
        <v/>
      </c>
      <c r="P191" s="99" t="str">
        <f t="shared" si="160"/>
        <v/>
      </c>
      <c r="Q191" s="99" t="str">
        <f t="shared" si="160"/>
        <v/>
      </c>
      <c r="R191" s="99" t="str">
        <f t="shared" si="160"/>
        <v/>
      </c>
      <c r="S191" s="99" t="str">
        <f t="shared" si="160"/>
        <v/>
      </c>
      <c r="T191" s="99" t="str">
        <f t="shared" si="160"/>
        <v/>
      </c>
      <c r="U191" s="99" t="str">
        <f t="shared" si="160"/>
        <v/>
      </c>
      <c r="V191" s="99" t="str">
        <f t="shared" si="160"/>
        <v/>
      </c>
      <c r="W191" s="99" t="str">
        <f t="shared" si="160"/>
        <v/>
      </c>
      <c r="X191" s="99" t="str">
        <f t="shared" si="160"/>
        <v/>
      </c>
      <c r="Y191" s="99" t="str">
        <f t="shared" si="160"/>
        <v/>
      </c>
      <c r="Z191" s="99" t="str">
        <f t="shared" si="160"/>
        <v/>
      </c>
      <c r="AA191" s="99" t="str">
        <f t="shared" si="160"/>
        <v/>
      </c>
      <c r="AB191" s="99" t="str">
        <f t="shared" si="160"/>
        <v/>
      </c>
      <c r="AC191" s="99" t="str">
        <f t="shared" si="160"/>
        <v/>
      </c>
      <c r="AD191" s="99" t="str">
        <f t="shared" si="160"/>
        <v/>
      </c>
      <c r="AE191" s="99" t="str">
        <f t="shared" si="160"/>
        <v/>
      </c>
      <c r="AF191" s="99" t="str">
        <f t="shared" si="160"/>
        <v/>
      </c>
      <c r="AG191" s="39"/>
    </row>
    <row r="192" spans="1:33" x14ac:dyDescent="0.2">
      <c r="A192" s="96" t="s">
        <v>504</v>
      </c>
      <c r="B192" s="99" t="str">
        <f>IF(B180="","",IF(B180&lt;=0.4,1,IF(B180&lt;=0.6,2,IF(B180&lt;=0.8,3,IF(B180&lt;=1,4,IF(B180&lt;=1.2,5,IF(B180&lt;=1.4,6,IF(B180&lt;=1.6,7,""))))))))</f>
        <v/>
      </c>
      <c r="C192" s="99" t="str">
        <f>IF(C180="","",IF(C180&lt;=0.4,1,IF(C180&lt;=0.6,2,IF(C180&lt;=0.8,3,IF(C180&lt;=1,4,IF(C180&lt;=1.2,5,IF(C180&lt;=1.4,6,IF(C180&lt;=1.6,7,""))))))))</f>
        <v/>
      </c>
      <c r="D192" s="99" t="str">
        <f t="shared" ref="D192:AF192" si="161">IF(D180="","",IF(D180&lt;=0.4,1,IF(D180&lt;=0.6,2,IF(D180&lt;=0.8,3,IF(D180&lt;=1,4,IF(D180&lt;=1.2,5,IF(D180&lt;=1.4,6,IF(D180&lt;=1.6,7,""))))))))</f>
        <v/>
      </c>
      <c r="E192" s="99" t="str">
        <f t="shared" si="161"/>
        <v/>
      </c>
      <c r="F192" s="99" t="str">
        <f t="shared" si="161"/>
        <v/>
      </c>
      <c r="G192" s="99" t="str">
        <f t="shared" si="161"/>
        <v/>
      </c>
      <c r="H192" s="99" t="str">
        <f t="shared" si="161"/>
        <v/>
      </c>
      <c r="I192" s="99" t="str">
        <f t="shared" si="161"/>
        <v/>
      </c>
      <c r="J192" s="99" t="str">
        <f t="shared" si="161"/>
        <v/>
      </c>
      <c r="K192" s="99" t="str">
        <f t="shared" si="161"/>
        <v/>
      </c>
      <c r="L192" s="99" t="str">
        <f t="shared" si="161"/>
        <v/>
      </c>
      <c r="M192" s="99" t="str">
        <f t="shared" si="161"/>
        <v/>
      </c>
      <c r="N192" s="99" t="str">
        <f t="shared" si="161"/>
        <v/>
      </c>
      <c r="O192" s="99" t="str">
        <f t="shared" si="161"/>
        <v/>
      </c>
      <c r="P192" s="99" t="str">
        <f t="shared" si="161"/>
        <v/>
      </c>
      <c r="Q192" s="99" t="str">
        <f t="shared" si="161"/>
        <v/>
      </c>
      <c r="R192" s="99" t="str">
        <f t="shared" si="161"/>
        <v/>
      </c>
      <c r="S192" s="99" t="str">
        <f t="shared" si="161"/>
        <v/>
      </c>
      <c r="T192" s="99" t="str">
        <f t="shared" si="161"/>
        <v/>
      </c>
      <c r="U192" s="99" t="str">
        <f t="shared" si="161"/>
        <v/>
      </c>
      <c r="V192" s="99" t="str">
        <f t="shared" si="161"/>
        <v/>
      </c>
      <c r="W192" s="99" t="str">
        <f t="shared" si="161"/>
        <v/>
      </c>
      <c r="X192" s="99" t="str">
        <f t="shared" si="161"/>
        <v/>
      </c>
      <c r="Y192" s="99" t="str">
        <f t="shared" si="161"/>
        <v/>
      </c>
      <c r="Z192" s="99" t="str">
        <f t="shared" si="161"/>
        <v/>
      </c>
      <c r="AA192" s="99" t="str">
        <f t="shared" si="161"/>
        <v/>
      </c>
      <c r="AB192" s="99" t="str">
        <f t="shared" si="161"/>
        <v/>
      </c>
      <c r="AC192" s="99" t="str">
        <f t="shared" si="161"/>
        <v/>
      </c>
      <c r="AD192" s="99" t="str">
        <f t="shared" si="161"/>
        <v/>
      </c>
      <c r="AE192" s="99" t="str">
        <f t="shared" si="161"/>
        <v/>
      </c>
      <c r="AF192" s="99" t="str">
        <f t="shared" si="161"/>
        <v/>
      </c>
      <c r="AG192" s="39"/>
    </row>
    <row r="193" spans="1:33" x14ac:dyDescent="0.2">
      <c r="A193" s="96" t="s">
        <v>505</v>
      </c>
      <c r="B193" s="99" t="str">
        <f>IF(OR(B192&lt;&gt;"",B180=""),"",IF(B180&lt;=1.8,8,IF(B180&lt;=2,9,IF(B180&lt;=2.2,10,IF(B180&lt;=2.4,11,IF(B180&lt;=2.6,12,IF(B180&lt;=2.8,13,IF(B180&lt;=3,14,15))))))))</f>
        <v/>
      </c>
      <c r="C193" s="99" t="str">
        <f>IF(OR(C192&lt;&gt;"",C180=""),"",IF(C180&lt;=1.8,8,IF(C180&lt;=2,9,IF(C180&lt;=2.2,10,IF(C180&lt;=2.4,11,IF(C180&lt;=2.6,12,IF(C180&lt;=2.8,13,14)))))))</f>
        <v/>
      </c>
      <c r="D193" s="99" t="str">
        <f t="shared" ref="D193:AF193" si="162">IF(OR(D192&lt;&gt;"",D180=""),"",IF(D180&lt;=1.8,8,IF(D180&lt;=2,9,IF(D180&lt;=2.2,10,IF(D180&lt;=2.4,11,IF(D180&lt;=2.6,12,IF(D180&lt;=2.8,13,14)))))))</f>
        <v/>
      </c>
      <c r="E193" s="99" t="str">
        <f t="shared" si="162"/>
        <v/>
      </c>
      <c r="F193" s="99" t="str">
        <f t="shared" si="162"/>
        <v/>
      </c>
      <c r="G193" s="99" t="str">
        <f t="shared" si="162"/>
        <v/>
      </c>
      <c r="H193" s="99" t="str">
        <f t="shared" si="162"/>
        <v/>
      </c>
      <c r="I193" s="99" t="str">
        <f t="shared" si="162"/>
        <v/>
      </c>
      <c r="J193" s="99" t="str">
        <f t="shared" si="162"/>
        <v/>
      </c>
      <c r="K193" s="99" t="str">
        <f t="shared" si="162"/>
        <v/>
      </c>
      <c r="L193" s="99" t="str">
        <f t="shared" si="162"/>
        <v/>
      </c>
      <c r="M193" s="99" t="str">
        <f t="shared" si="162"/>
        <v/>
      </c>
      <c r="N193" s="99" t="str">
        <f t="shared" si="162"/>
        <v/>
      </c>
      <c r="O193" s="99" t="str">
        <f t="shared" si="162"/>
        <v/>
      </c>
      <c r="P193" s="99" t="str">
        <f t="shared" si="162"/>
        <v/>
      </c>
      <c r="Q193" s="99" t="str">
        <f t="shared" si="162"/>
        <v/>
      </c>
      <c r="R193" s="99" t="str">
        <f t="shared" si="162"/>
        <v/>
      </c>
      <c r="S193" s="99" t="str">
        <f t="shared" si="162"/>
        <v/>
      </c>
      <c r="T193" s="99" t="str">
        <f t="shared" si="162"/>
        <v/>
      </c>
      <c r="U193" s="99" t="str">
        <f t="shared" si="162"/>
        <v/>
      </c>
      <c r="V193" s="99" t="str">
        <f t="shared" si="162"/>
        <v/>
      </c>
      <c r="W193" s="99" t="str">
        <f t="shared" si="162"/>
        <v/>
      </c>
      <c r="X193" s="99" t="str">
        <f t="shared" si="162"/>
        <v/>
      </c>
      <c r="Y193" s="99" t="str">
        <f t="shared" si="162"/>
        <v/>
      </c>
      <c r="Z193" s="99" t="str">
        <f t="shared" si="162"/>
        <v/>
      </c>
      <c r="AA193" s="99" t="str">
        <f t="shared" si="162"/>
        <v/>
      </c>
      <c r="AB193" s="99" t="str">
        <f t="shared" si="162"/>
        <v/>
      </c>
      <c r="AC193" s="99" t="str">
        <f t="shared" si="162"/>
        <v/>
      </c>
      <c r="AD193" s="99" t="str">
        <f t="shared" si="162"/>
        <v/>
      </c>
      <c r="AE193" s="99" t="str">
        <f t="shared" si="162"/>
        <v/>
      </c>
      <c r="AF193" s="99" t="str">
        <f t="shared" si="162"/>
        <v/>
      </c>
      <c r="AG193" s="39"/>
    </row>
    <row r="194" spans="1:33" x14ac:dyDescent="0.2">
      <c r="A194" s="96" t="s">
        <v>567</v>
      </c>
      <c r="B194" s="100" t="str">
        <f>IF(B192=1,0,IF(B192=2,((0.6-B180)/0.2),IF(B192=3,((0.8-B180)/0.2),IF(B192=4,((1-B180)/0.2),IF(B192=5,((1.2-B180)/0.2),IF(B192=6,((1.4-B180)/0.2),IF(B192=7,((1.6-B180)/0.2),IF(B192=8,((1.8-B180)/0.2),""))))))))</f>
        <v/>
      </c>
      <c r="C194" s="100" t="str">
        <f>IF(C192=1,0,IF(C192=2,((0.6-C180)/0.2),IF(C192=3,((0.8-C180)/0.2),IF(C192=4,((1-C180)/0.2),IF(C192=5,((1.2-C180)/0.2),IF(C192=6,((1.4-C180)/0.2),IF(C192=7,((1.6-C180)/0.2),IF(C192=8,((1.8-C180)/0.2),""))))))))</f>
        <v/>
      </c>
      <c r="D194" s="100" t="str">
        <f t="shared" ref="D194:AF194" si="163">IF(D192=1,0,IF(D192=2,((0.6-D180)/0.2),IF(D192=3,((0.8-D180)/0.2),IF(D192=4,((1-D180)/0.2),IF(D192=5,((1.2-D180)/0.2),IF(D192=6,((1.4-D180)/0.2),IF(D192=7,((1.6-D180)/0.2),IF(D192=8,((1.8-D180)/0.2),""))))))))</f>
        <v/>
      </c>
      <c r="E194" s="100" t="str">
        <f t="shared" si="163"/>
        <v/>
      </c>
      <c r="F194" s="100" t="str">
        <f t="shared" si="163"/>
        <v/>
      </c>
      <c r="G194" s="100" t="str">
        <f t="shared" si="163"/>
        <v/>
      </c>
      <c r="H194" s="100" t="str">
        <f t="shared" si="163"/>
        <v/>
      </c>
      <c r="I194" s="100" t="str">
        <f t="shared" si="163"/>
        <v/>
      </c>
      <c r="J194" s="100" t="str">
        <f t="shared" si="163"/>
        <v/>
      </c>
      <c r="K194" s="100" t="str">
        <f t="shared" si="163"/>
        <v/>
      </c>
      <c r="L194" s="100" t="str">
        <f t="shared" si="163"/>
        <v/>
      </c>
      <c r="M194" s="100" t="str">
        <f t="shared" si="163"/>
        <v/>
      </c>
      <c r="N194" s="100" t="str">
        <f t="shared" si="163"/>
        <v/>
      </c>
      <c r="O194" s="100" t="str">
        <f t="shared" si="163"/>
        <v/>
      </c>
      <c r="P194" s="100" t="str">
        <f t="shared" si="163"/>
        <v/>
      </c>
      <c r="Q194" s="100" t="str">
        <f t="shared" si="163"/>
        <v/>
      </c>
      <c r="R194" s="100" t="str">
        <f t="shared" si="163"/>
        <v/>
      </c>
      <c r="S194" s="100" t="str">
        <f t="shared" si="163"/>
        <v/>
      </c>
      <c r="T194" s="100" t="str">
        <f t="shared" si="163"/>
        <v/>
      </c>
      <c r="U194" s="100" t="str">
        <f t="shared" si="163"/>
        <v/>
      </c>
      <c r="V194" s="100" t="str">
        <f t="shared" si="163"/>
        <v/>
      </c>
      <c r="W194" s="100" t="str">
        <f t="shared" si="163"/>
        <v/>
      </c>
      <c r="X194" s="100" t="str">
        <f t="shared" si="163"/>
        <v/>
      </c>
      <c r="Y194" s="100" t="str">
        <f t="shared" si="163"/>
        <v/>
      </c>
      <c r="Z194" s="100" t="str">
        <f t="shared" si="163"/>
        <v/>
      </c>
      <c r="AA194" s="100" t="str">
        <f t="shared" si="163"/>
        <v/>
      </c>
      <c r="AB194" s="100" t="str">
        <f t="shared" si="163"/>
        <v/>
      </c>
      <c r="AC194" s="100" t="str">
        <f t="shared" si="163"/>
        <v/>
      </c>
      <c r="AD194" s="100" t="str">
        <f t="shared" si="163"/>
        <v/>
      </c>
      <c r="AE194" s="100" t="str">
        <f t="shared" si="163"/>
        <v/>
      </c>
      <c r="AF194" s="100" t="str">
        <f t="shared" si="163"/>
        <v/>
      </c>
      <c r="AG194" s="39"/>
    </row>
    <row r="195" spans="1:33" x14ac:dyDescent="0.2">
      <c r="A195" s="96" t="s">
        <v>568</v>
      </c>
      <c r="B195" s="100" t="str">
        <f>IF(B193=9,((2-B180)/0.2),IF(B193=10,((2.2-B180)/0.2),IF(B193=11,((2.4-B180)/0.2),IF(B193=12,((2.6-B180)/0.2),IF(B193=13,((2.8-B180)/0.2),IF(B193=14,((3-B180)/0.2),IF(B193=15,0,"")))))))</f>
        <v/>
      </c>
      <c r="C195" s="100" t="str">
        <f>IF(C193=9,((2-C180)/0.2),IF(C193=10,((2.2-C180)/0.2),IF(C193=11,((2.4-C180)/0.2),IF(C193=12,((2.6-C180)/0.2),IF(C193=13,((2.8-C180)/0.2),IF(AND(C180&lt;=3,C193=14),((3-C180)/0.2),IF(AND(C193=14,C180&gt;3),0,"")))))))</f>
        <v/>
      </c>
      <c r="D195" s="100" t="str">
        <f t="shared" ref="D195:AF195" si="164">IF(D193=9,((2-D180)/0.2),IF(D193=10,((2.2-D180)/0.2),IF(D193=11,((2.4-D180)/0.2),IF(D193=12,((2.6-D180)/0.2),IF(D193=13,((2.8-D180)/0.2),IF(AND(D180&lt;=3,D193=14),((3-D180)/0.2),IF(AND(D193=14,D180&gt;3),0,"")))))))</f>
        <v/>
      </c>
      <c r="E195" s="100" t="str">
        <f t="shared" si="164"/>
        <v/>
      </c>
      <c r="F195" s="100" t="str">
        <f t="shared" si="164"/>
        <v/>
      </c>
      <c r="G195" s="100" t="str">
        <f t="shared" si="164"/>
        <v/>
      </c>
      <c r="H195" s="100" t="str">
        <f t="shared" si="164"/>
        <v/>
      </c>
      <c r="I195" s="100" t="str">
        <f t="shared" si="164"/>
        <v/>
      </c>
      <c r="J195" s="100" t="str">
        <f t="shared" si="164"/>
        <v/>
      </c>
      <c r="K195" s="100" t="str">
        <f t="shared" si="164"/>
        <v/>
      </c>
      <c r="L195" s="100" t="str">
        <f t="shared" si="164"/>
        <v/>
      </c>
      <c r="M195" s="100" t="str">
        <f t="shared" si="164"/>
        <v/>
      </c>
      <c r="N195" s="100" t="str">
        <f t="shared" si="164"/>
        <v/>
      </c>
      <c r="O195" s="100" t="str">
        <f t="shared" si="164"/>
        <v/>
      </c>
      <c r="P195" s="100" t="str">
        <f t="shared" si="164"/>
        <v/>
      </c>
      <c r="Q195" s="100" t="str">
        <f t="shared" si="164"/>
        <v/>
      </c>
      <c r="R195" s="100" t="str">
        <f t="shared" si="164"/>
        <v/>
      </c>
      <c r="S195" s="100" t="str">
        <f t="shared" si="164"/>
        <v/>
      </c>
      <c r="T195" s="100" t="str">
        <f t="shared" si="164"/>
        <v/>
      </c>
      <c r="U195" s="100" t="str">
        <f t="shared" si="164"/>
        <v/>
      </c>
      <c r="V195" s="100" t="str">
        <f t="shared" si="164"/>
        <v/>
      </c>
      <c r="W195" s="100" t="str">
        <f t="shared" si="164"/>
        <v/>
      </c>
      <c r="X195" s="100" t="str">
        <f t="shared" si="164"/>
        <v/>
      </c>
      <c r="Y195" s="100" t="str">
        <f t="shared" si="164"/>
        <v/>
      </c>
      <c r="Z195" s="100" t="str">
        <f t="shared" si="164"/>
        <v/>
      </c>
      <c r="AA195" s="100" t="str">
        <f t="shared" si="164"/>
        <v/>
      </c>
      <c r="AB195" s="100" t="str">
        <f t="shared" si="164"/>
        <v/>
      </c>
      <c r="AC195" s="100" t="str">
        <f t="shared" si="164"/>
        <v/>
      </c>
      <c r="AD195" s="100" t="str">
        <f t="shared" si="164"/>
        <v/>
      </c>
      <c r="AE195" s="100" t="str">
        <f t="shared" si="164"/>
        <v/>
      </c>
      <c r="AF195" s="100" t="str">
        <f t="shared" si="164"/>
        <v/>
      </c>
      <c r="AG195" s="39"/>
    </row>
    <row r="196" spans="1:33" x14ac:dyDescent="0.2">
      <c r="A196" s="96" t="s">
        <v>574</v>
      </c>
      <c r="B196" s="100" t="str">
        <f>IF(B194="",B195,B194)</f>
        <v/>
      </c>
      <c r="C196" s="100" t="str">
        <f>IF(C194="",C195,C194)</f>
        <v/>
      </c>
      <c r="D196" s="100" t="str">
        <f t="shared" ref="D196:AF196" si="165">IF(D194="",D195,D194)</f>
        <v/>
      </c>
      <c r="E196" s="100" t="str">
        <f t="shared" si="165"/>
        <v/>
      </c>
      <c r="F196" s="100" t="str">
        <f t="shared" si="165"/>
        <v/>
      </c>
      <c r="G196" s="100" t="str">
        <f t="shared" si="165"/>
        <v/>
      </c>
      <c r="H196" s="100" t="str">
        <f t="shared" si="165"/>
        <v/>
      </c>
      <c r="I196" s="100" t="str">
        <f t="shared" si="165"/>
        <v/>
      </c>
      <c r="J196" s="100" t="str">
        <f t="shared" si="165"/>
        <v/>
      </c>
      <c r="K196" s="100" t="str">
        <f t="shared" si="165"/>
        <v/>
      </c>
      <c r="L196" s="100" t="str">
        <f t="shared" si="165"/>
        <v/>
      </c>
      <c r="M196" s="100" t="str">
        <f t="shared" si="165"/>
        <v/>
      </c>
      <c r="N196" s="100" t="str">
        <f t="shared" si="165"/>
        <v/>
      </c>
      <c r="O196" s="100" t="str">
        <f t="shared" si="165"/>
        <v/>
      </c>
      <c r="P196" s="100" t="str">
        <f t="shared" si="165"/>
        <v/>
      </c>
      <c r="Q196" s="100" t="str">
        <f t="shared" si="165"/>
        <v/>
      </c>
      <c r="R196" s="100" t="str">
        <f t="shared" si="165"/>
        <v/>
      </c>
      <c r="S196" s="100" t="str">
        <f t="shared" si="165"/>
        <v/>
      </c>
      <c r="T196" s="100" t="str">
        <f t="shared" si="165"/>
        <v/>
      </c>
      <c r="U196" s="100" t="str">
        <f t="shared" si="165"/>
        <v/>
      </c>
      <c r="V196" s="100" t="str">
        <f t="shared" si="165"/>
        <v/>
      </c>
      <c r="W196" s="100" t="str">
        <f t="shared" si="165"/>
        <v/>
      </c>
      <c r="X196" s="100" t="str">
        <f t="shared" si="165"/>
        <v/>
      </c>
      <c r="Y196" s="100" t="str">
        <f t="shared" si="165"/>
        <v/>
      </c>
      <c r="Z196" s="100" t="str">
        <f t="shared" si="165"/>
        <v/>
      </c>
      <c r="AA196" s="100" t="str">
        <f t="shared" si="165"/>
        <v/>
      </c>
      <c r="AB196" s="100" t="str">
        <f t="shared" si="165"/>
        <v/>
      </c>
      <c r="AC196" s="100" t="str">
        <f t="shared" si="165"/>
        <v/>
      </c>
      <c r="AD196" s="100" t="str">
        <f t="shared" si="165"/>
        <v/>
      </c>
      <c r="AE196" s="100" t="str">
        <f t="shared" si="165"/>
        <v/>
      </c>
      <c r="AF196" s="100" t="str">
        <f t="shared" si="165"/>
        <v/>
      </c>
      <c r="AG196" s="39"/>
    </row>
    <row r="197" spans="1:33" x14ac:dyDescent="0.2">
      <c r="A197" s="96" t="s">
        <v>583</v>
      </c>
      <c r="B197" s="99" t="str">
        <f t="shared" ref="B197:AF197" si="166">IF((B198=""),"",IF(LogGcat2=0,0,CONCATENATE(B19,"-",B188,"-",LogGcat2)))</f>
        <v/>
      </c>
      <c r="C197" s="99" t="str">
        <f t="shared" si="166"/>
        <v/>
      </c>
      <c r="D197" s="99" t="str">
        <f t="shared" si="166"/>
        <v/>
      </c>
      <c r="E197" s="99" t="str">
        <f t="shared" si="166"/>
        <v/>
      </c>
      <c r="F197" s="99" t="str">
        <f t="shared" si="166"/>
        <v/>
      </c>
      <c r="G197" s="99" t="str">
        <f t="shared" si="166"/>
        <v/>
      </c>
      <c r="H197" s="99" t="str">
        <f t="shared" si="166"/>
        <v/>
      </c>
      <c r="I197" s="99" t="str">
        <f t="shared" si="166"/>
        <v/>
      </c>
      <c r="J197" s="99" t="str">
        <f t="shared" si="166"/>
        <v/>
      </c>
      <c r="K197" s="99" t="str">
        <f t="shared" si="166"/>
        <v/>
      </c>
      <c r="L197" s="99" t="str">
        <f t="shared" si="166"/>
        <v/>
      </c>
      <c r="M197" s="99" t="str">
        <f t="shared" si="166"/>
        <v/>
      </c>
      <c r="N197" s="99" t="str">
        <f t="shared" si="166"/>
        <v/>
      </c>
      <c r="O197" s="99" t="str">
        <f t="shared" si="166"/>
        <v/>
      </c>
      <c r="P197" s="99" t="str">
        <f t="shared" si="166"/>
        <v/>
      </c>
      <c r="Q197" s="99" t="str">
        <f t="shared" si="166"/>
        <v/>
      </c>
      <c r="R197" s="99" t="str">
        <f t="shared" si="166"/>
        <v/>
      </c>
      <c r="S197" s="99" t="str">
        <f t="shared" si="166"/>
        <v/>
      </c>
      <c r="T197" s="99" t="str">
        <f t="shared" si="166"/>
        <v/>
      </c>
      <c r="U197" s="99" t="str">
        <f t="shared" si="166"/>
        <v/>
      </c>
      <c r="V197" s="99" t="str">
        <f t="shared" si="166"/>
        <v/>
      </c>
      <c r="W197" s="99" t="str">
        <f t="shared" si="166"/>
        <v/>
      </c>
      <c r="X197" s="99" t="str">
        <f t="shared" si="166"/>
        <v/>
      </c>
      <c r="Y197" s="99" t="str">
        <f t="shared" si="166"/>
        <v/>
      </c>
      <c r="Z197" s="99" t="str">
        <f t="shared" si="166"/>
        <v/>
      </c>
      <c r="AA197" s="99" t="str">
        <f t="shared" si="166"/>
        <v/>
      </c>
      <c r="AB197" s="99" t="str">
        <f t="shared" si="166"/>
        <v/>
      </c>
      <c r="AC197" s="99" t="str">
        <f t="shared" si="166"/>
        <v/>
      </c>
      <c r="AD197" s="99" t="str">
        <f t="shared" si="166"/>
        <v/>
      </c>
      <c r="AE197" s="99" t="str">
        <f t="shared" si="166"/>
        <v/>
      </c>
      <c r="AF197" s="99" t="str">
        <f t="shared" si="166"/>
        <v/>
      </c>
      <c r="AG197" s="39"/>
    </row>
    <row r="198" spans="1:33" x14ac:dyDescent="0.2">
      <c r="A198" s="96" t="s">
        <v>584</v>
      </c>
      <c r="B198" s="99" t="str">
        <f t="shared" ref="B198:AF198" si="167">IF(OR(LogGcat1="",B187="",B17="",B187=8),"",CONCATENATE(B19,"-",B188,"-",LogGcat1))</f>
        <v/>
      </c>
      <c r="C198" s="99" t="str">
        <f t="shared" si="167"/>
        <v/>
      </c>
      <c r="D198" s="99" t="str">
        <f t="shared" si="167"/>
        <v/>
      </c>
      <c r="E198" s="99" t="str">
        <f t="shared" si="167"/>
        <v/>
      </c>
      <c r="F198" s="99" t="str">
        <f t="shared" si="167"/>
        <v/>
      </c>
      <c r="G198" s="99" t="str">
        <f t="shared" si="167"/>
        <v/>
      </c>
      <c r="H198" s="99" t="str">
        <f t="shared" si="167"/>
        <v/>
      </c>
      <c r="I198" s="99" t="str">
        <f t="shared" si="167"/>
        <v/>
      </c>
      <c r="J198" s="99" t="str">
        <f t="shared" si="167"/>
        <v/>
      </c>
      <c r="K198" s="99" t="str">
        <f t="shared" si="167"/>
        <v/>
      </c>
      <c r="L198" s="99" t="str">
        <f t="shared" si="167"/>
        <v/>
      </c>
      <c r="M198" s="99" t="str">
        <f t="shared" si="167"/>
        <v/>
      </c>
      <c r="N198" s="99" t="str">
        <f t="shared" si="167"/>
        <v/>
      </c>
      <c r="O198" s="99" t="str">
        <f t="shared" si="167"/>
        <v/>
      </c>
      <c r="P198" s="99" t="str">
        <f t="shared" si="167"/>
        <v/>
      </c>
      <c r="Q198" s="99" t="str">
        <f t="shared" si="167"/>
        <v/>
      </c>
      <c r="R198" s="99" t="str">
        <f t="shared" si="167"/>
        <v/>
      </c>
      <c r="S198" s="99" t="str">
        <f t="shared" si="167"/>
        <v/>
      </c>
      <c r="T198" s="99" t="str">
        <f t="shared" si="167"/>
        <v/>
      </c>
      <c r="U198" s="99" t="str">
        <f t="shared" si="167"/>
        <v/>
      </c>
      <c r="V198" s="99" t="str">
        <f t="shared" si="167"/>
        <v/>
      </c>
      <c r="W198" s="99" t="str">
        <f t="shared" si="167"/>
        <v/>
      </c>
      <c r="X198" s="99" t="str">
        <f t="shared" si="167"/>
        <v/>
      </c>
      <c r="Y198" s="99" t="str">
        <f t="shared" si="167"/>
        <v/>
      </c>
      <c r="Z198" s="99" t="str">
        <f t="shared" si="167"/>
        <v/>
      </c>
      <c r="AA198" s="99" t="str">
        <f t="shared" si="167"/>
        <v/>
      </c>
      <c r="AB198" s="99" t="str">
        <f t="shared" si="167"/>
        <v/>
      </c>
      <c r="AC198" s="99" t="str">
        <f t="shared" si="167"/>
        <v/>
      </c>
      <c r="AD198" s="99" t="str">
        <f t="shared" si="167"/>
        <v/>
      </c>
      <c r="AE198" s="99" t="str">
        <f t="shared" si="167"/>
        <v/>
      </c>
      <c r="AF198" s="99" t="str">
        <f t="shared" si="167"/>
        <v/>
      </c>
      <c r="AG198" s="39"/>
    </row>
    <row r="199" spans="1:33" x14ac:dyDescent="0.2">
      <c r="A199" s="96" t="s">
        <v>585</v>
      </c>
      <c r="B199" s="99" t="str">
        <f t="shared" ref="B199:AF199" si="168">IF((B200=""),"",IF(LogGcat2=0,0,CONCATENATE(B19,"-",B187,"-",LogGcat2)))</f>
        <v/>
      </c>
      <c r="C199" s="99" t="str">
        <f t="shared" si="168"/>
        <v/>
      </c>
      <c r="D199" s="99" t="str">
        <f t="shared" si="168"/>
        <v/>
      </c>
      <c r="E199" s="99" t="str">
        <f t="shared" si="168"/>
        <v/>
      </c>
      <c r="F199" s="99" t="str">
        <f t="shared" si="168"/>
        <v/>
      </c>
      <c r="G199" s="99" t="str">
        <f t="shared" si="168"/>
        <v/>
      </c>
      <c r="H199" s="99" t="str">
        <f t="shared" si="168"/>
        <v/>
      </c>
      <c r="I199" s="99" t="str">
        <f t="shared" si="168"/>
        <v/>
      </c>
      <c r="J199" s="99" t="str">
        <f t="shared" si="168"/>
        <v/>
      </c>
      <c r="K199" s="99" t="str">
        <f t="shared" si="168"/>
        <v/>
      </c>
      <c r="L199" s="99" t="str">
        <f t="shared" si="168"/>
        <v/>
      </c>
      <c r="M199" s="99" t="str">
        <f t="shared" si="168"/>
        <v/>
      </c>
      <c r="N199" s="99" t="str">
        <f t="shared" si="168"/>
        <v/>
      </c>
      <c r="O199" s="99" t="str">
        <f t="shared" si="168"/>
        <v/>
      </c>
      <c r="P199" s="99" t="str">
        <f t="shared" si="168"/>
        <v/>
      </c>
      <c r="Q199" s="99" t="str">
        <f t="shared" si="168"/>
        <v/>
      </c>
      <c r="R199" s="99" t="str">
        <f t="shared" si="168"/>
        <v/>
      </c>
      <c r="S199" s="99" t="str">
        <f t="shared" si="168"/>
        <v/>
      </c>
      <c r="T199" s="99" t="str">
        <f t="shared" si="168"/>
        <v/>
      </c>
      <c r="U199" s="99" t="str">
        <f t="shared" si="168"/>
        <v/>
      </c>
      <c r="V199" s="99" t="str">
        <f t="shared" si="168"/>
        <v/>
      </c>
      <c r="W199" s="99" t="str">
        <f t="shared" si="168"/>
        <v/>
      </c>
      <c r="X199" s="99" t="str">
        <f t="shared" si="168"/>
        <v/>
      </c>
      <c r="Y199" s="99" t="str">
        <f t="shared" si="168"/>
        <v/>
      </c>
      <c r="Z199" s="99" t="str">
        <f t="shared" si="168"/>
        <v/>
      </c>
      <c r="AA199" s="99" t="str">
        <f t="shared" si="168"/>
        <v/>
      </c>
      <c r="AB199" s="99" t="str">
        <f t="shared" si="168"/>
        <v/>
      </c>
      <c r="AC199" s="99" t="str">
        <f t="shared" si="168"/>
        <v/>
      </c>
      <c r="AD199" s="99" t="str">
        <f t="shared" si="168"/>
        <v/>
      </c>
      <c r="AE199" s="99" t="str">
        <f t="shared" si="168"/>
        <v/>
      </c>
      <c r="AF199" s="99" t="str">
        <f t="shared" si="168"/>
        <v/>
      </c>
      <c r="AG199" s="39"/>
    </row>
    <row r="200" spans="1:33" x14ac:dyDescent="0.2">
      <c r="A200" s="96" t="s">
        <v>586</v>
      </c>
      <c r="B200" s="99" t="str">
        <f t="shared" ref="B200:AF200" si="169">IF(OR(LogGcat1="",B187="",B17="",B187=8),"",CONCATENATE(B19,"-",B187,"-",LogGcat1))</f>
        <v/>
      </c>
      <c r="C200" s="99" t="str">
        <f t="shared" si="169"/>
        <v/>
      </c>
      <c r="D200" s="99" t="str">
        <f t="shared" si="169"/>
        <v/>
      </c>
      <c r="E200" s="99" t="str">
        <f t="shared" si="169"/>
        <v/>
      </c>
      <c r="F200" s="99" t="str">
        <f t="shared" si="169"/>
        <v/>
      </c>
      <c r="G200" s="99" t="str">
        <f t="shared" si="169"/>
        <v/>
      </c>
      <c r="H200" s="99" t="str">
        <f t="shared" si="169"/>
        <v/>
      </c>
      <c r="I200" s="99" t="str">
        <f t="shared" si="169"/>
        <v/>
      </c>
      <c r="J200" s="99" t="str">
        <f t="shared" si="169"/>
        <v/>
      </c>
      <c r="K200" s="99" t="str">
        <f t="shared" si="169"/>
        <v/>
      </c>
      <c r="L200" s="99" t="str">
        <f t="shared" si="169"/>
        <v/>
      </c>
      <c r="M200" s="99" t="str">
        <f t="shared" si="169"/>
        <v/>
      </c>
      <c r="N200" s="99" t="str">
        <f t="shared" si="169"/>
        <v/>
      </c>
      <c r="O200" s="99" t="str">
        <f t="shared" si="169"/>
        <v/>
      </c>
      <c r="P200" s="99" t="str">
        <f t="shared" si="169"/>
        <v/>
      </c>
      <c r="Q200" s="99" t="str">
        <f t="shared" si="169"/>
        <v/>
      </c>
      <c r="R200" s="99" t="str">
        <f t="shared" si="169"/>
        <v/>
      </c>
      <c r="S200" s="99" t="str">
        <f t="shared" si="169"/>
        <v/>
      </c>
      <c r="T200" s="99" t="str">
        <f t="shared" si="169"/>
        <v/>
      </c>
      <c r="U200" s="99" t="str">
        <f t="shared" si="169"/>
        <v/>
      </c>
      <c r="V200" s="99" t="str">
        <f t="shared" si="169"/>
        <v/>
      </c>
      <c r="W200" s="99" t="str">
        <f t="shared" si="169"/>
        <v/>
      </c>
      <c r="X200" s="99" t="str">
        <f t="shared" si="169"/>
        <v/>
      </c>
      <c r="Y200" s="99" t="str">
        <f t="shared" si="169"/>
        <v/>
      </c>
      <c r="Z200" s="99" t="str">
        <f t="shared" si="169"/>
        <v/>
      </c>
      <c r="AA200" s="99" t="str">
        <f t="shared" si="169"/>
        <v/>
      </c>
      <c r="AB200" s="99" t="str">
        <f t="shared" si="169"/>
        <v/>
      </c>
      <c r="AC200" s="99" t="str">
        <f t="shared" si="169"/>
        <v/>
      </c>
      <c r="AD200" s="99" t="str">
        <f t="shared" si="169"/>
        <v/>
      </c>
      <c r="AE200" s="99" t="str">
        <f t="shared" si="169"/>
        <v/>
      </c>
      <c r="AF200" s="99" t="str">
        <f t="shared" si="169"/>
        <v/>
      </c>
      <c r="AG200" s="39"/>
    </row>
    <row r="201" spans="1:33" x14ac:dyDescent="0.2">
      <c r="A201" s="96" t="s">
        <v>587</v>
      </c>
      <c r="B201" s="99" t="str">
        <f t="shared" ref="B201:AF201" si="170">IF((B202=""),"",IF(LogGcat2=0,0,CONCATENATE(B18,"-",B188,"-",LogGcat2)))</f>
        <v/>
      </c>
      <c r="C201" s="99" t="str">
        <f t="shared" si="170"/>
        <v/>
      </c>
      <c r="D201" s="99" t="str">
        <f t="shared" si="170"/>
        <v/>
      </c>
      <c r="E201" s="99" t="str">
        <f t="shared" si="170"/>
        <v/>
      </c>
      <c r="F201" s="99" t="str">
        <f t="shared" si="170"/>
        <v/>
      </c>
      <c r="G201" s="99" t="str">
        <f t="shared" si="170"/>
        <v/>
      </c>
      <c r="H201" s="99" t="str">
        <f t="shared" si="170"/>
        <v/>
      </c>
      <c r="I201" s="99" t="str">
        <f t="shared" si="170"/>
        <v/>
      </c>
      <c r="J201" s="99" t="str">
        <f t="shared" si="170"/>
        <v/>
      </c>
      <c r="K201" s="99" t="str">
        <f t="shared" si="170"/>
        <v/>
      </c>
      <c r="L201" s="99" t="str">
        <f t="shared" si="170"/>
        <v/>
      </c>
      <c r="M201" s="99" t="str">
        <f t="shared" si="170"/>
        <v/>
      </c>
      <c r="N201" s="99" t="str">
        <f t="shared" si="170"/>
        <v/>
      </c>
      <c r="O201" s="99" t="str">
        <f t="shared" si="170"/>
        <v/>
      </c>
      <c r="P201" s="99" t="str">
        <f t="shared" si="170"/>
        <v/>
      </c>
      <c r="Q201" s="99" t="str">
        <f t="shared" si="170"/>
        <v/>
      </c>
      <c r="R201" s="99" t="str">
        <f t="shared" si="170"/>
        <v/>
      </c>
      <c r="S201" s="99" t="str">
        <f t="shared" si="170"/>
        <v/>
      </c>
      <c r="T201" s="99" t="str">
        <f t="shared" si="170"/>
        <v/>
      </c>
      <c r="U201" s="99" t="str">
        <f t="shared" si="170"/>
        <v/>
      </c>
      <c r="V201" s="99" t="str">
        <f t="shared" si="170"/>
        <v/>
      </c>
      <c r="W201" s="99" t="str">
        <f t="shared" si="170"/>
        <v/>
      </c>
      <c r="X201" s="99" t="str">
        <f t="shared" si="170"/>
        <v/>
      </c>
      <c r="Y201" s="99" t="str">
        <f t="shared" si="170"/>
        <v/>
      </c>
      <c r="Z201" s="99" t="str">
        <f t="shared" si="170"/>
        <v/>
      </c>
      <c r="AA201" s="99" t="str">
        <f t="shared" si="170"/>
        <v/>
      </c>
      <c r="AB201" s="99" t="str">
        <f t="shared" si="170"/>
        <v/>
      </c>
      <c r="AC201" s="99" t="str">
        <f t="shared" si="170"/>
        <v/>
      </c>
      <c r="AD201" s="99" t="str">
        <f t="shared" si="170"/>
        <v/>
      </c>
      <c r="AE201" s="99" t="str">
        <f t="shared" si="170"/>
        <v/>
      </c>
      <c r="AF201" s="99" t="str">
        <f t="shared" si="170"/>
        <v/>
      </c>
      <c r="AG201" s="39"/>
    </row>
    <row r="202" spans="1:33" x14ac:dyDescent="0.2">
      <c r="A202" s="96" t="s">
        <v>588</v>
      </c>
      <c r="B202" s="99" t="str">
        <f t="shared" ref="B202:AF202" si="171">IF(OR(LogGcat1="",B187="",B17="",B187=8),"",CONCATENATE(B18,"-",B188,"-",LogGcat1))</f>
        <v/>
      </c>
      <c r="C202" s="99" t="str">
        <f t="shared" si="171"/>
        <v/>
      </c>
      <c r="D202" s="99" t="str">
        <f t="shared" si="171"/>
        <v/>
      </c>
      <c r="E202" s="99" t="str">
        <f t="shared" si="171"/>
        <v/>
      </c>
      <c r="F202" s="99" t="str">
        <f t="shared" si="171"/>
        <v/>
      </c>
      <c r="G202" s="99" t="str">
        <f t="shared" si="171"/>
        <v/>
      </c>
      <c r="H202" s="99" t="str">
        <f t="shared" si="171"/>
        <v/>
      </c>
      <c r="I202" s="99" t="str">
        <f t="shared" si="171"/>
        <v/>
      </c>
      <c r="J202" s="99" t="str">
        <f t="shared" si="171"/>
        <v/>
      </c>
      <c r="K202" s="99" t="str">
        <f t="shared" si="171"/>
        <v/>
      </c>
      <c r="L202" s="99" t="str">
        <f t="shared" si="171"/>
        <v/>
      </c>
      <c r="M202" s="99" t="str">
        <f t="shared" si="171"/>
        <v/>
      </c>
      <c r="N202" s="99" t="str">
        <f t="shared" si="171"/>
        <v/>
      </c>
      <c r="O202" s="99" t="str">
        <f t="shared" si="171"/>
        <v/>
      </c>
      <c r="P202" s="99" t="str">
        <f t="shared" si="171"/>
        <v/>
      </c>
      <c r="Q202" s="99" t="str">
        <f t="shared" si="171"/>
        <v/>
      </c>
      <c r="R202" s="99" t="str">
        <f t="shared" si="171"/>
        <v/>
      </c>
      <c r="S202" s="99" t="str">
        <f t="shared" si="171"/>
        <v/>
      </c>
      <c r="T202" s="99" t="str">
        <f t="shared" si="171"/>
        <v/>
      </c>
      <c r="U202" s="99" t="str">
        <f t="shared" si="171"/>
        <v/>
      </c>
      <c r="V202" s="99" t="str">
        <f t="shared" si="171"/>
        <v/>
      </c>
      <c r="W202" s="99" t="str">
        <f t="shared" si="171"/>
        <v/>
      </c>
      <c r="X202" s="99" t="str">
        <f t="shared" si="171"/>
        <v/>
      </c>
      <c r="Y202" s="99" t="str">
        <f t="shared" si="171"/>
        <v/>
      </c>
      <c r="Z202" s="99" t="str">
        <f t="shared" si="171"/>
        <v/>
      </c>
      <c r="AA202" s="99" t="str">
        <f t="shared" si="171"/>
        <v/>
      </c>
      <c r="AB202" s="99" t="str">
        <f t="shared" si="171"/>
        <v/>
      </c>
      <c r="AC202" s="99" t="str">
        <f t="shared" si="171"/>
        <v/>
      </c>
      <c r="AD202" s="99" t="str">
        <f t="shared" si="171"/>
        <v/>
      </c>
      <c r="AE202" s="99" t="str">
        <f t="shared" si="171"/>
        <v/>
      </c>
      <c r="AF202" s="99" t="str">
        <f t="shared" si="171"/>
        <v/>
      </c>
      <c r="AG202" s="39"/>
    </row>
    <row r="203" spans="1:33" x14ac:dyDescent="0.2">
      <c r="A203" s="96" t="s">
        <v>589</v>
      </c>
      <c r="B203" s="99" t="str">
        <f t="shared" ref="B203:AF203" si="172">IF((B204=""),"",IF(LogGcat2=0,0,CONCATENATE(B18,"-",B187,"-",LogGcat2)))</f>
        <v/>
      </c>
      <c r="C203" s="99" t="str">
        <f t="shared" si="172"/>
        <v/>
      </c>
      <c r="D203" s="99" t="str">
        <f t="shared" si="172"/>
        <v/>
      </c>
      <c r="E203" s="99" t="str">
        <f t="shared" si="172"/>
        <v/>
      </c>
      <c r="F203" s="99" t="str">
        <f t="shared" si="172"/>
        <v/>
      </c>
      <c r="G203" s="99" t="str">
        <f t="shared" si="172"/>
        <v/>
      </c>
      <c r="H203" s="99" t="str">
        <f t="shared" si="172"/>
        <v/>
      </c>
      <c r="I203" s="99" t="str">
        <f t="shared" si="172"/>
        <v/>
      </c>
      <c r="J203" s="99" t="str">
        <f t="shared" si="172"/>
        <v/>
      </c>
      <c r="K203" s="99" t="str">
        <f t="shared" si="172"/>
        <v/>
      </c>
      <c r="L203" s="99" t="str">
        <f t="shared" si="172"/>
        <v/>
      </c>
      <c r="M203" s="99" t="str">
        <f t="shared" si="172"/>
        <v/>
      </c>
      <c r="N203" s="99" t="str">
        <f t="shared" si="172"/>
        <v/>
      </c>
      <c r="O203" s="99" t="str">
        <f t="shared" si="172"/>
        <v/>
      </c>
      <c r="P203" s="99" t="str">
        <f t="shared" si="172"/>
        <v/>
      </c>
      <c r="Q203" s="99" t="str">
        <f t="shared" si="172"/>
        <v/>
      </c>
      <c r="R203" s="99" t="str">
        <f t="shared" si="172"/>
        <v/>
      </c>
      <c r="S203" s="99" t="str">
        <f t="shared" si="172"/>
        <v/>
      </c>
      <c r="T203" s="99" t="str">
        <f t="shared" si="172"/>
        <v/>
      </c>
      <c r="U203" s="99" t="str">
        <f t="shared" si="172"/>
        <v/>
      </c>
      <c r="V203" s="99" t="str">
        <f t="shared" si="172"/>
        <v/>
      </c>
      <c r="W203" s="99" t="str">
        <f t="shared" si="172"/>
        <v/>
      </c>
      <c r="X203" s="99" t="str">
        <f t="shared" si="172"/>
        <v/>
      </c>
      <c r="Y203" s="99" t="str">
        <f t="shared" si="172"/>
        <v/>
      </c>
      <c r="Z203" s="99" t="str">
        <f t="shared" si="172"/>
        <v/>
      </c>
      <c r="AA203" s="99" t="str">
        <f t="shared" si="172"/>
        <v/>
      </c>
      <c r="AB203" s="99" t="str">
        <f t="shared" si="172"/>
        <v/>
      </c>
      <c r="AC203" s="99" t="str">
        <f t="shared" si="172"/>
        <v/>
      </c>
      <c r="AD203" s="99" t="str">
        <f t="shared" si="172"/>
        <v/>
      </c>
      <c r="AE203" s="99" t="str">
        <f t="shared" si="172"/>
        <v/>
      </c>
      <c r="AF203" s="99" t="str">
        <f t="shared" si="172"/>
        <v/>
      </c>
      <c r="AG203" s="39"/>
    </row>
    <row r="204" spans="1:33" x14ac:dyDescent="0.2">
      <c r="A204" s="96" t="s">
        <v>590</v>
      </c>
      <c r="B204" s="99" t="str">
        <f t="shared" ref="B204:AF204" si="173">IF(OR(LogGcat1="",B187="",B17="",B187=8),"",CONCATENATE(B18,"-",B187,"-",LogGcat1))</f>
        <v/>
      </c>
      <c r="C204" s="99" t="str">
        <f t="shared" si="173"/>
        <v/>
      </c>
      <c r="D204" s="99" t="str">
        <f t="shared" si="173"/>
        <v/>
      </c>
      <c r="E204" s="99" t="str">
        <f t="shared" si="173"/>
        <v/>
      </c>
      <c r="F204" s="99" t="str">
        <f t="shared" si="173"/>
        <v/>
      </c>
      <c r="G204" s="99" t="str">
        <f t="shared" si="173"/>
        <v/>
      </c>
      <c r="H204" s="99" t="str">
        <f t="shared" si="173"/>
        <v/>
      </c>
      <c r="I204" s="99" t="str">
        <f t="shared" si="173"/>
        <v/>
      </c>
      <c r="J204" s="99" t="str">
        <f t="shared" si="173"/>
        <v/>
      </c>
      <c r="K204" s="99" t="str">
        <f t="shared" si="173"/>
        <v/>
      </c>
      <c r="L204" s="99" t="str">
        <f t="shared" si="173"/>
        <v/>
      </c>
      <c r="M204" s="99" t="str">
        <f t="shared" si="173"/>
        <v/>
      </c>
      <c r="N204" s="99" t="str">
        <f t="shared" si="173"/>
        <v/>
      </c>
      <c r="O204" s="99" t="str">
        <f t="shared" si="173"/>
        <v/>
      </c>
      <c r="P204" s="99" t="str">
        <f t="shared" si="173"/>
        <v/>
      </c>
      <c r="Q204" s="99" t="str">
        <f t="shared" si="173"/>
        <v/>
      </c>
      <c r="R204" s="99" t="str">
        <f t="shared" si="173"/>
        <v/>
      </c>
      <c r="S204" s="99" t="str">
        <f t="shared" si="173"/>
        <v/>
      </c>
      <c r="T204" s="99" t="str">
        <f t="shared" si="173"/>
        <v/>
      </c>
      <c r="U204" s="99" t="str">
        <f t="shared" si="173"/>
        <v/>
      </c>
      <c r="V204" s="99" t="str">
        <f t="shared" si="173"/>
        <v/>
      </c>
      <c r="W204" s="99" t="str">
        <f t="shared" si="173"/>
        <v/>
      </c>
      <c r="X204" s="99" t="str">
        <f t="shared" si="173"/>
        <v/>
      </c>
      <c r="Y204" s="99" t="str">
        <f t="shared" si="173"/>
        <v/>
      </c>
      <c r="Z204" s="99" t="str">
        <f t="shared" si="173"/>
        <v/>
      </c>
      <c r="AA204" s="99" t="str">
        <f t="shared" si="173"/>
        <v/>
      </c>
      <c r="AB204" s="99" t="str">
        <f t="shared" si="173"/>
        <v/>
      </c>
      <c r="AC204" s="99" t="str">
        <f t="shared" si="173"/>
        <v/>
      </c>
      <c r="AD204" s="99" t="str">
        <f t="shared" si="173"/>
        <v/>
      </c>
      <c r="AE204" s="99" t="str">
        <f t="shared" si="173"/>
        <v/>
      </c>
      <c r="AF204" s="99" t="str">
        <f t="shared" si="173"/>
        <v/>
      </c>
      <c r="AG204" s="39"/>
    </row>
    <row r="205" spans="1:33" x14ac:dyDescent="0.2">
      <c r="A205" s="96" t="s">
        <v>452</v>
      </c>
      <c r="B205" s="99" t="str">
        <f t="shared" ref="B205:AF205" si="174">IF(OR(B184="",B197="",B18=""),"",HLOOKUP(B197,CTtable,B191+1,FALSE))</f>
        <v/>
      </c>
      <c r="C205" s="99" t="str">
        <f t="shared" si="174"/>
        <v/>
      </c>
      <c r="D205" s="99" t="str">
        <f t="shared" si="174"/>
        <v/>
      </c>
      <c r="E205" s="99" t="str">
        <f t="shared" si="174"/>
        <v/>
      </c>
      <c r="F205" s="99" t="str">
        <f t="shared" si="174"/>
        <v/>
      </c>
      <c r="G205" s="99" t="str">
        <f t="shared" si="174"/>
        <v/>
      </c>
      <c r="H205" s="99" t="str">
        <f t="shared" si="174"/>
        <v/>
      </c>
      <c r="I205" s="99" t="str">
        <f t="shared" si="174"/>
        <v/>
      </c>
      <c r="J205" s="99" t="str">
        <f t="shared" si="174"/>
        <v/>
      </c>
      <c r="K205" s="99" t="str">
        <f t="shared" si="174"/>
        <v/>
      </c>
      <c r="L205" s="99" t="str">
        <f t="shared" si="174"/>
        <v/>
      </c>
      <c r="M205" s="99" t="str">
        <f t="shared" si="174"/>
        <v/>
      </c>
      <c r="N205" s="99" t="str">
        <f t="shared" si="174"/>
        <v/>
      </c>
      <c r="O205" s="99" t="str">
        <f t="shared" si="174"/>
        <v/>
      </c>
      <c r="P205" s="99" t="str">
        <f t="shared" si="174"/>
        <v/>
      </c>
      <c r="Q205" s="99" t="str">
        <f t="shared" si="174"/>
        <v/>
      </c>
      <c r="R205" s="99" t="str">
        <f t="shared" si="174"/>
        <v/>
      </c>
      <c r="S205" s="99" t="str">
        <f t="shared" si="174"/>
        <v/>
      </c>
      <c r="T205" s="99" t="str">
        <f t="shared" si="174"/>
        <v/>
      </c>
      <c r="U205" s="99" t="str">
        <f t="shared" si="174"/>
        <v/>
      </c>
      <c r="V205" s="99" t="str">
        <f t="shared" si="174"/>
        <v/>
      </c>
      <c r="W205" s="99" t="str">
        <f t="shared" si="174"/>
        <v/>
      </c>
      <c r="X205" s="99" t="str">
        <f t="shared" si="174"/>
        <v/>
      </c>
      <c r="Y205" s="99" t="str">
        <f t="shared" si="174"/>
        <v/>
      </c>
      <c r="Z205" s="99" t="str">
        <f t="shared" si="174"/>
        <v/>
      </c>
      <c r="AA205" s="99" t="str">
        <f t="shared" si="174"/>
        <v/>
      </c>
      <c r="AB205" s="99" t="str">
        <f t="shared" si="174"/>
        <v/>
      </c>
      <c r="AC205" s="99" t="str">
        <f t="shared" si="174"/>
        <v/>
      </c>
      <c r="AD205" s="99" t="str">
        <f t="shared" si="174"/>
        <v/>
      </c>
      <c r="AE205" s="99" t="str">
        <f t="shared" si="174"/>
        <v/>
      </c>
      <c r="AF205" s="99" t="str">
        <f t="shared" si="174"/>
        <v/>
      </c>
      <c r="AG205" s="39"/>
    </row>
    <row r="206" spans="1:33" x14ac:dyDescent="0.2">
      <c r="A206" s="96" t="s">
        <v>453</v>
      </c>
      <c r="B206" s="99" t="str">
        <f t="shared" ref="B206:AF206" si="175">IF(OR(B184="",B198="",B18=""),"",HLOOKUP(B198,CTtable,B191+1,FALSE))</f>
        <v/>
      </c>
      <c r="C206" s="99" t="str">
        <f t="shared" si="175"/>
        <v/>
      </c>
      <c r="D206" s="99" t="str">
        <f t="shared" si="175"/>
        <v/>
      </c>
      <c r="E206" s="99" t="str">
        <f t="shared" si="175"/>
        <v/>
      </c>
      <c r="F206" s="99" t="str">
        <f t="shared" si="175"/>
        <v/>
      </c>
      <c r="G206" s="99" t="str">
        <f t="shared" si="175"/>
        <v/>
      </c>
      <c r="H206" s="99" t="str">
        <f t="shared" si="175"/>
        <v/>
      </c>
      <c r="I206" s="99" t="str">
        <f t="shared" si="175"/>
        <v/>
      </c>
      <c r="J206" s="99" t="str">
        <f t="shared" si="175"/>
        <v/>
      </c>
      <c r="K206" s="99" t="str">
        <f t="shared" si="175"/>
        <v/>
      </c>
      <c r="L206" s="99" t="str">
        <f t="shared" si="175"/>
        <v/>
      </c>
      <c r="M206" s="99" t="str">
        <f t="shared" si="175"/>
        <v/>
      </c>
      <c r="N206" s="99" t="str">
        <f t="shared" si="175"/>
        <v/>
      </c>
      <c r="O206" s="99" t="str">
        <f t="shared" si="175"/>
        <v/>
      </c>
      <c r="P206" s="99" t="str">
        <f t="shared" si="175"/>
        <v/>
      </c>
      <c r="Q206" s="99" t="str">
        <f t="shared" si="175"/>
        <v/>
      </c>
      <c r="R206" s="99" t="str">
        <f t="shared" si="175"/>
        <v/>
      </c>
      <c r="S206" s="99" t="str">
        <f t="shared" si="175"/>
        <v/>
      </c>
      <c r="T206" s="99" t="str">
        <f t="shared" si="175"/>
        <v/>
      </c>
      <c r="U206" s="99" t="str">
        <f t="shared" si="175"/>
        <v/>
      </c>
      <c r="V206" s="99" t="str">
        <f t="shared" si="175"/>
        <v/>
      </c>
      <c r="W206" s="99" t="str">
        <f t="shared" si="175"/>
        <v/>
      </c>
      <c r="X206" s="99" t="str">
        <f t="shared" si="175"/>
        <v/>
      </c>
      <c r="Y206" s="99" t="str">
        <f t="shared" si="175"/>
        <v/>
      </c>
      <c r="Z206" s="99" t="str">
        <f t="shared" si="175"/>
        <v/>
      </c>
      <c r="AA206" s="99" t="str">
        <f t="shared" si="175"/>
        <v/>
      </c>
      <c r="AB206" s="99" t="str">
        <f t="shared" si="175"/>
        <v/>
      </c>
      <c r="AC206" s="99" t="str">
        <f t="shared" si="175"/>
        <v/>
      </c>
      <c r="AD206" s="99" t="str">
        <f t="shared" si="175"/>
        <v/>
      </c>
      <c r="AE206" s="99" t="str">
        <f t="shared" si="175"/>
        <v/>
      </c>
      <c r="AF206" s="99" t="str">
        <f t="shared" si="175"/>
        <v/>
      </c>
      <c r="AG206" s="39"/>
    </row>
    <row r="207" spans="1:33" x14ac:dyDescent="0.2">
      <c r="A207" s="96" t="s">
        <v>454</v>
      </c>
      <c r="B207" s="99" t="str">
        <f t="shared" ref="B207:AF207" si="176">IF(OR(B184="",B197="",B18=""),"",HLOOKUP(B197,CTtable,B190+1,FALSE))</f>
        <v/>
      </c>
      <c r="C207" s="99" t="str">
        <f t="shared" si="176"/>
        <v/>
      </c>
      <c r="D207" s="99" t="str">
        <f t="shared" si="176"/>
        <v/>
      </c>
      <c r="E207" s="99" t="str">
        <f t="shared" si="176"/>
        <v/>
      </c>
      <c r="F207" s="99" t="str">
        <f t="shared" si="176"/>
        <v/>
      </c>
      <c r="G207" s="99" t="str">
        <f t="shared" si="176"/>
        <v/>
      </c>
      <c r="H207" s="99" t="str">
        <f t="shared" si="176"/>
        <v/>
      </c>
      <c r="I207" s="99" t="str">
        <f t="shared" si="176"/>
        <v/>
      </c>
      <c r="J207" s="99" t="str">
        <f t="shared" si="176"/>
        <v/>
      </c>
      <c r="K207" s="99" t="str">
        <f t="shared" si="176"/>
        <v/>
      </c>
      <c r="L207" s="99" t="str">
        <f t="shared" si="176"/>
        <v/>
      </c>
      <c r="M207" s="99" t="str">
        <f t="shared" si="176"/>
        <v/>
      </c>
      <c r="N207" s="99" t="str">
        <f t="shared" si="176"/>
        <v/>
      </c>
      <c r="O207" s="99" t="str">
        <f t="shared" si="176"/>
        <v/>
      </c>
      <c r="P207" s="99" t="str">
        <f t="shared" si="176"/>
        <v/>
      </c>
      <c r="Q207" s="99" t="str">
        <f t="shared" si="176"/>
        <v/>
      </c>
      <c r="R207" s="99" t="str">
        <f t="shared" si="176"/>
        <v/>
      </c>
      <c r="S207" s="99" t="str">
        <f t="shared" si="176"/>
        <v/>
      </c>
      <c r="T207" s="99" t="str">
        <f t="shared" si="176"/>
        <v/>
      </c>
      <c r="U207" s="99" t="str">
        <f t="shared" si="176"/>
        <v/>
      </c>
      <c r="V207" s="99" t="str">
        <f t="shared" si="176"/>
        <v/>
      </c>
      <c r="W207" s="99" t="str">
        <f t="shared" si="176"/>
        <v/>
      </c>
      <c r="X207" s="99" t="str">
        <f t="shared" si="176"/>
        <v/>
      </c>
      <c r="Y207" s="99" t="str">
        <f t="shared" si="176"/>
        <v/>
      </c>
      <c r="Z207" s="99" t="str">
        <f t="shared" si="176"/>
        <v/>
      </c>
      <c r="AA207" s="99" t="str">
        <f t="shared" si="176"/>
        <v/>
      </c>
      <c r="AB207" s="99" t="str">
        <f t="shared" si="176"/>
        <v/>
      </c>
      <c r="AC207" s="99" t="str">
        <f t="shared" si="176"/>
        <v/>
      </c>
      <c r="AD207" s="99" t="str">
        <f t="shared" si="176"/>
        <v/>
      </c>
      <c r="AE207" s="99" t="str">
        <f t="shared" si="176"/>
        <v/>
      </c>
      <c r="AF207" s="99" t="str">
        <f t="shared" si="176"/>
        <v/>
      </c>
      <c r="AG207" s="39"/>
    </row>
    <row r="208" spans="1:33" x14ac:dyDescent="0.2">
      <c r="A208" s="96" t="s">
        <v>455</v>
      </c>
      <c r="B208" s="99" t="str">
        <f t="shared" ref="B208:AF208" si="177">IF(OR(B184="",B198="",B18=""),"",HLOOKUP(B198,CTtable,B190+1,FALSE))</f>
        <v/>
      </c>
      <c r="C208" s="99" t="str">
        <f t="shared" si="177"/>
        <v/>
      </c>
      <c r="D208" s="99" t="str">
        <f t="shared" si="177"/>
        <v/>
      </c>
      <c r="E208" s="99" t="str">
        <f t="shared" si="177"/>
        <v/>
      </c>
      <c r="F208" s="99" t="str">
        <f t="shared" si="177"/>
        <v/>
      </c>
      <c r="G208" s="99" t="str">
        <f t="shared" si="177"/>
        <v/>
      </c>
      <c r="H208" s="99" t="str">
        <f t="shared" si="177"/>
        <v/>
      </c>
      <c r="I208" s="99" t="str">
        <f t="shared" si="177"/>
        <v/>
      </c>
      <c r="J208" s="99" t="str">
        <f t="shared" si="177"/>
        <v/>
      </c>
      <c r="K208" s="99" t="str">
        <f t="shared" si="177"/>
        <v/>
      </c>
      <c r="L208" s="99" t="str">
        <f t="shared" si="177"/>
        <v/>
      </c>
      <c r="M208" s="99" t="str">
        <f t="shared" si="177"/>
        <v/>
      </c>
      <c r="N208" s="99" t="str">
        <f t="shared" si="177"/>
        <v/>
      </c>
      <c r="O208" s="99" t="str">
        <f t="shared" si="177"/>
        <v/>
      </c>
      <c r="P208" s="99" t="str">
        <f t="shared" si="177"/>
        <v/>
      </c>
      <c r="Q208" s="99" t="str">
        <f t="shared" si="177"/>
        <v/>
      </c>
      <c r="R208" s="99" t="str">
        <f t="shared" si="177"/>
        <v/>
      </c>
      <c r="S208" s="99" t="str">
        <f t="shared" si="177"/>
        <v/>
      </c>
      <c r="T208" s="99" t="str">
        <f t="shared" si="177"/>
        <v/>
      </c>
      <c r="U208" s="99" t="str">
        <f t="shared" si="177"/>
        <v/>
      </c>
      <c r="V208" s="99" t="str">
        <f t="shared" si="177"/>
        <v/>
      </c>
      <c r="W208" s="99" t="str">
        <f t="shared" si="177"/>
        <v/>
      </c>
      <c r="X208" s="99" t="str">
        <f t="shared" si="177"/>
        <v/>
      </c>
      <c r="Y208" s="99" t="str">
        <f t="shared" si="177"/>
        <v/>
      </c>
      <c r="Z208" s="99" t="str">
        <f t="shared" si="177"/>
        <v/>
      </c>
      <c r="AA208" s="99" t="str">
        <f t="shared" si="177"/>
        <v/>
      </c>
      <c r="AB208" s="99" t="str">
        <f t="shared" si="177"/>
        <v/>
      </c>
      <c r="AC208" s="99" t="str">
        <f t="shared" si="177"/>
        <v/>
      </c>
      <c r="AD208" s="99" t="str">
        <f t="shared" si="177"/>
        <v/>
      </c>
      <c r="AE208" s="99" t="str">
        <f t="shared" si="177"/>
        <v/>
      </c>
      <c r="AF208" s="99" t="str">
        <f t="shared" si="177"/>
        <v/>
      </c>
      <c r="AG208" s="39"/>
    </row>
    <row r="209" spans="1:33" x14ac:dyDescent="0.2">
      <c r="A209" s="96" t="s">
        <v>456</v>
      </c>
      <c r="B209" s="99" t="str">
        <f t="shared" ref="B209:AF209" si="178">IF(OR(B184="",B199="",B18=""),"",HLOOKUP(B199,CTtable,B191+1,FALSE))</f>
        <v/>
      </c>
      <c r="C209" s="99" t="str">
        <f t="shared" si="178"/>
        <v/>
      </c>
      <c r="D209" s="99" t="str">
        <f t="shared" si="178"/>
        <v/>
      </c>
      <c r="E209" s="99" t="str">
        <f t="shared" si="178"/>
        <v/>
      </c>
      <c r="F209" s="99" t="str">
        <f t="shared" si="178"/>
        <v/>
      </c>
      <c r="G209" s="99" t="str">
        <f t="shared" si="178"/>
        <v/>
      </c>
      <c r="H209" s="99" t="str">
        <f t="shared" si="178"/>
        <v/>
      </c>
      <c r="I209" s="99" t="str">
        <f t="shared" si="178"/>
        <v/>
      </c>
      <c r="J209" s="99" t="str">
        <f t="shared" si="178"/>
        <v/>
      </c>
      <c r="K209" s="99" t="str">
        <f t="shared" si="178"/>
        <v/>
      </c>
      <c r="L209" s="99" t="str">
        <f t="shared" si="178"/>
        <v/>
      </c>
      <c r="M209" s="99" t="str">
        <f t="shared" si="178"/>
        <v/>
      </c>
      <c r="N209" s="99" t="str">
        <f t="shared" si="178"/>
        <v/>
      </c>
      <c r="O209" s="99" t="str">
        <f t="shared" si="178"/>
        <v/>
      </c>
      <c r="P209" s="99" t="str">
        <f t="shared" si="178"/>
        <v/>
      </c>
      <c r="Q209" s="99" t="str">
        <f t="shared" si="178"/>
        <v/>
      </c>
      <c r="R209" s="99" t="str">
        <f t="shared" si="178"/>
        <v/>
      </c>
      <c r="S209" s="99" t="str">
        <f t="shared" si="178"/>
        <v/>
      </c>
      <c r="T209" s="99" t="str">
        <f t="shared" si="178"/>
        <v/>
      </c>
      <c r="U209" s="99" t="str">
        <f t="shared" si="178"/>
        <v/>
      </c>
      <c r="V209" s="99" t="str">
        <f t="shared" si="178"/>
        <v/>
      </c>
      <c r="W209" s="99" t="str">
        <f t="shared" si="178"/>
        <v/>
      </c>
      <c r="X209" s="99" t="str">
        <f t="shared" si="178"/>
        <v/>
      </c>
      <c r="Y209" s="99" t="str">
        <f t="shared" si="178"/>
        <v/>
      </c>
      <c r="Z209" s="99" t="str">
        <f t="shared" si="178"/>
        <v/>
      </c>
      <c r="AA209" s="99" t="str">
        <f t="shared" si="178"/>
        <v/>
      </c>
      <c r="AB209" s="99" t="str">
        <f t="shared" si="178"/>
        <v/>
      </c>
      <c r="AC209" s="99" t="str">
        <f t="shared" si="178"/>
        <v/>
      </c>
      <c r="AD209" s="99" t="str">
        <f t="shared" si="178"/>
        <v/>
      </c>
      <c r="AE209" s="99" t="str">
        <f t="shared" si="178"/>
        <v/>
      </c>
      <c r="AF209" s="99" t="str">
        <f t="shared" si="178"/>
        <v/>
      </c>
      <c r="AG209" s="39"/>
    </row>
    <row r="210" spans="1:33" x14ac:dyDescent="0.2">
      <c r="A210" s="96" t="s">
        <v>457</v>
      </c>
      <c r="B210" s="99" t="str">
        <f t="shared" ref="B210:AF210" si="179">IF(OR(B184="",B200="",B18=""),"",HLOOKUP(B200,CTtable,B191+1,FALSE))</f>
        <v/>
      </c>
      <c r="C210" s="99" t="str">
        <f t="shared" si="179"/>
        <v/>
      </c>
      <c r="D210" s="99" t="str">
        <f t="shared" si="179"/>
        <v/>
      </c>
      <c r="E210" s="99" t="str">
        <f t="shared" si="179"/>
        <v/>
      </c>
      <c r="F210" s="99" t="str">
        <f t="shared" si="179"/>
        <v/>
      </c>
      <c r="G210" s="99" t="str">
        <f t="shared" si="179"/>
        <v/>
      </c>
      <c r="H210" s="99" t="str">
        <f t="shared" si="179"/>
        <v/>
      </c>
      <c r="I210" s="99" t="str">
        <f t="shared" si="179"/>
        <v/>
      </c>
      <c r="J210" s="99" t="str">
        <f t="shared" si="179"/>
        <v/>
      </c>
      <c r="K210" s="99" t="str">
        <f t="shared" si="179"/>
        <v/>
      </c>
      <c r="L210" s="99" t="str">
        <f t="shared" si="179"/>
        <v/>
      </c>
      <c r="M210" s="99" t="str">
        <f t="shared" si="179"/>
        <v/>
      </c>
      <c r="N210" s="99" t="str">
        <f t="shared" si="179"/>
        <v/>
      </c>
      <c r="O210" s="99" t="str">
        <f t="shared" si="179"/>
        <v/>
      </c>
      <c r="P210" s="99" t="str">
        <f t="shared" si="179"/>
        <v/>
      </c>
      <c r="Q210" s="99" t="str">
        <f t="shared" si="179"/>
        <v/>
      </c>
      <c r="R210" s="99" t="str">
        <f t="shared" si="179"/>
        <v/>
      </c>
      <c r="S210" s="99" t="str">
        <f t="shared" si="179"/>
        <v/>
      </c>
      <c r="T210" s="99" t="str">
        <f t="shared" si="179"/>
        <v/>
      </c>
      <c r="U210" s="99" t="str">
        <f t="shared" si="179"/>
        <v/>
      </c>
      <c r="V210" s="99" t="str">
        <f t="shared" si="179"/>
        <v/>
      </c>
      <c r="W210" s="99" t="str">
        <f t="shared" si="179"/>
        <v/>
      </c>
      <c r="X210" s="99" t="str">
        <f t="shared" si="179"/>
        <v/>
      </c>
      <c r="Y210" s="99" t="str">
        <f t="shared" si="179"/>
        <v/>
      </c>
      <c r="Z210" s="99" t="str">
        <f t="shared" si="179"/>
        <v/>
      </c>
      <c r="AA210" s="99" t="str">
        <f t="shared" si="179"/>
        <v/>
      </c>
      <c r="AB210" s="99" t="str">
        <f t="shared" si="179"/>
        <v/>
      </c>
      <c r="AC210" s="99" t="str">
        <f t="shared" si="179"/>
        <v/>
      </c>
      <c r="AD210" s="99" t="str">
        <f t="shared" si="179"/>
        <v/>
      </c>
      <c r="AE210" s="99" t="str">
        <f t="shared" si="179"/>
        <v/>
      </c>
      <c r="AF210" s="99" t="str">
        <f t="shared" si="179"/>
        <v/>
      </c>
      <c r="AG210" s="39"/>
    </row>
    <row r="211" spans="1:33" x14ac:dyDescent="0.2">
      <c r="A211" s="96" t="s">
        <v>458</v>
      </c>
      <c r="B211" s="99" t="str">
        <f t="shared" ref="B211:AF211" si="180">IF(OR(B184="",B199="",B18=""),"",HLOOKUP(B199,CTtable,B190+1,FALSE))</f>
        <v/>
      </c>
      <c r="C211" s="99" t="str">
        <f t="shared" si="180"/>
        <v/>
      </c>
      <c r="D211" s="99" t="str">
        <f t="shared" si="180"/>
        <v/>
      </c>
      <c r="E211" s="99" t="str">
        <f t="shared" si="180"/>
        <v/>
      </c>
      <c r="F211" s="99" t="str">
        <f t="shared" si="180"/>
        <v/>
      </c>
      <c r="G211" s="99" t="str">
        <f t="shared" si="180"/>
        <v/>
      </c>
      <c r="H211" s="99" t="str">
        <f t="shared" si="180"/>
        <v/>
      </c>
      <c r="I211" s="99" t="str">
        <f t="shared" si="180"/>
        <v/>
      </c>
      <c r="J211" s="99" t="str">
        <f t="shared" si="180"/>
        <v/>
      </c>
      <c r="K211" s="99" t="str">
        <f t="shared" si="180"/>
        <v/>
      </c>
      <c r="L211" s="99" t="str">
        <f t="shared" si="180"/>
        <v/>
      </c>
      <c r="M211" s="99" t="str">
        <f t="shared" si="180"/>
        <v/>
      </c>
      <c r="N211" s="99" t="str">
        <f t="shared" si="180"/>
        <v/>
      </c>
      <c r="O211" s="99" t="str">
        <f t="shared" si="180"/>
        <v/>
      </c>
      <c r="P211" s="99" t="str">
        <f t="shared" si="180"/>
        <v/>
      </c>
      <c r="Q211" s="99" t="str">
        <f t="shared" si="180"/>
        <v/>
      </c>
      <c r="R211" s="99" t="str">
        <f t="shared" si="180"/>
        <v/>
      </c>
      <c r="S211" s="99" t="str">
        <f t="shared" si="180"/>
        <v/>
      </c>
      <c r="T211" s="99" t="str">
        <f t="shared" si="180"/>
        <v/>
      </c>
      <c r="U211" s="99" t="str">
        <f t="shared" si="180"/>
        <v/>
      </c>
      <c r="V211" s="99" t="str">
        <f t="shared" si="180"/>
        <v/>
      </c>
      <c r="W211" s="99" t="str">
        <f t="shared" si="180"/>
        <v/>
      </c>
      <c r="X211" s="99" t="str">
        <f t="shared" si="180"/>
        <v/>
      </c>
      <c r="Y211" s="99" t="str">
        <f t="shared" si="180"/>
        <v/>
      </c>
      <c r="Z211" s="99" t="str">
        <f t="shared" si="180"/>
        <v/>
      </c>
      <c r="AA211" s="99" t="str">
        <f t="shared" si="180"/>
        <v/>
      </c>
      <c r="AB211" s="99" t="str">
        <f t="shared" si="180"/>
        <v/>
      </c>
      <c r="AC211" s="99" t="str">
        <f t="shared" si="180"/>
        <v/>
      </c>
      <c r="AD211" s="99" t="str">
        <f t="shared" si="180"/>
        <v/>
      </c>
      <c r="AE211" s="99" t="str">
        <f t="shared" si="180"/>
        <v/>
      </c>
      <c r="AF211" s="99" t="str">
        <f t="shared" si="180"/>
        <v/>
      </c>
      <c r="AG211" s="39"/>
    </row>
    <row r="212" spans="1:33" x14ac:dyDescent="0.2">
      <c r="A212" s="96" t="s">
        <v>459</v>
      </c>
      <c r="B212" s="99" t="str">
        <f t="shared" ref="B212:AF212" si="181">IF(OR(B184="",B200="",B18=""),"",HLOOKUP(B200,CTtable,B190+1,FALSE))</f>
        <v/>
      </c>
      <c r="C212" s="99" t="str">
        <f t="shared" si="181"/>
        <v/>
      </c>
      <c r="D212" s="99" t="str">
        <f t="shared" si="181"/>
        <v/>
      </c>
      <c r="E212" s="99" t="str">
        <f t="shared" si="181"/>
        <v/>
      </c>
      <c r="F212" s="99" t="str">
        <f t="shared" si="181"/>
        <v/>
      </c>
      <c r="G212" s="99" t="str">
        <f t="shared" si="181"/>
        <v/>
      </c>
      <c r="H212" s="99" t="str">
        <f t="shared" si="181"/>
        <v/>
      </c>
      <c r="I212" s="99" t="str">
        <f t="shared" si="181"/>
        <v/>
      </c>
      <c r="J212" s="99" t="str">
        <f t="shared" si="181"/>
        <v/>
      </c>
      <c r="K212" s="99" t="str">
        <f t="shared" si="181"/>
        <v/>
      </c>
      <c r="L212" s="99" t="str">
        <f t="shared" si="181"/>
        <v/>
      </c>
      <c r="M212" s="99" t="str">
        <f t="shared" si="181"/>
        <v/>
      </c>
      <c r="N212" s="99" t="str">
        <f t="shared" si="181"/>
        <v/>
      </c>
      <c r="O212" s="99" t="str">
        <f t="shared" si="181"/>
        <v/>
      </c>
      <c r="P212" s="99" t="str">
        <f t="shared" si="181"/>
        <v/>
      </c>
      <c r="Q212" s="99" t="str">
        <f t="shared" si="181"/>
        <v/>
      </c>
      <c r="R212" s="99" t="str">
        <f t="shared" si="181"/>
        <v/>
      </c>
      <c r="S212" s="99" t="str">
        <f t="shared" si="181"/>
        <v/>
      </c>
      <c r="T212" s="99" t="str">
        <f t="shared" si="181"/>
        <v/>
      </c>
      <c r="U212" s="99" t="str">
        <f t="shared" si="181"/>
        <v/>
      </c>
      <c r="V212" s="99" t="str">
        <f t="shared" si="181"/>
        <v/>
      </c>
      <c r="W212" s="99" t="str">
        <f t="shared" si="181"/>
        <v/>
      </c>
      <c r="X212" s="99" t="str">
        <f t="shared" si="181"/>
        <v/>
      </c>
      <c r="Y212" s="99" t="str">
        <f t="shared" si="181"/>
        <v/>
      </c>
      <c r="Z212" s="99" t="str">
        <f t="shared" si="181"/>
        <v/>
      </c>
      <c r="AA212" s="99" t="str">
        <f t="shared" si="181"/>
        <v/>
      </c>
      <c r="AB212" s="99" t="str">
        <f t="shared" si="181"/>
        <v/>
      </c>
      <c r="AC212" s="99" t="str">
        <f t="shared" si="181"/>
        <v/>
      </c>
      <c r="AD212" s="99" t="str">
        <f t="shared" si="181"/>
        <v/>
      </c>
      <c r="AE212" s="99" t="str">
        <f t="shared" si="181"/>
        <v/>
      </c>
      <c r="AF212" s="99" t="str">
        <f t="shared" si="181"/>
        <v/>
      </c>
      <c r="AG212" s="39"/>
    </row>
    <row r="213" spans="1:33" x14ac:dyDescent="0.2">
      <c r="A213" s="96" t="s">
        <v>460</v>
      </c>
      <c r="B213" s="99" t="str">
        <f t="shared" ref="B213:AF213" si="182">IF(OR(B184="",B201="",B18=""),"",HLOOKUP(B201,CTtable,B191+1,FALSE))</f>
        <v/>
      </c>
      <c r="C213" s="99" t="str">
        <f t="shared" si="182"/>
        <v/>
      </c>
      <c r="D213" s="99" t="str">
        <f t="shared" si="182"/>
        <v/>
      </c>
      <c r="E213" s="99" t="str">
        <f t="shared" si="182"/>
        <v/>
      </c>
      <c r="F213" s="99" t="str">
        <f t="shared" si="182"/>
        <v/>
      </c>
      <c r="G213" s="99" t="str">
        <f t="shared" si="182"/>
        <v/>
      </c>
      <c r="H213" s="99" t="str">
        <f t="shared" si="182"/>
        <v/>
      </c>
      <c r="I213" s="99" t="str">
        <f t="shared" si="182"/>
        <v/>
      </c>
      <c r="J213" s="99" t="str">
        <f t="shared" si="182"/>
        <v/>
      </c>
      <c r="K213" s="99" t="str">
        <f t="shared" si="182"/>
        <v/>
      </c>
      <c r="L213" s="99" t="str">
        <f t="shared" si="182"/>
        <v/>
      </c>
      <c r="M213" s="99" t="str">
        <f t="shared" si="182"/>
        <v/>
      </c>
      <c r="N213" s="99" t="str">
        <f t="shared" si="182"/>
        <v/>
      </c>
      <c r="O213" s="99" t="str">
        <f t="shared" si="182"/>
        <v/>
      </c>
      <c r="P213" s="99" t="str">
        <f t="shared" si="182"/>
        <v/>
      </c>
      <c r="Q213" s="99" t="str">
        <f t="shared" si="182"/>
        <v/>
      </c>
      <c r="R213" s="99" t="str">
        <f t="shared" si="182"/>
        <v/>
      </c>
      <c r="S213" s="99" t="str">
        <f t="shared" si="182"/>
        <v/>
      </c>
      <c r="T213" s="99" t="str">
        <f t="shared" si="182"/>
        <v/>
      </c>
      <c r="U213" s="99" t="str">
        <f t="shared" si="182"/>
        <v/>
      </c>
      <c r="V213" s="99" t="str">
        <f t="shared" si="182"/>
        <v/>
      </c>
      <c r="W213" s="99" t="str">
        <f t="shared" si="182"/>
        <v/>
      </c>
      <c r="X213" s="99" t="str">
        <f t="shared" si="182"/>
        <v/>
      </c>
      <c r="Y213" s="99" t="str">
        <f t="shared" si="182"/>
        <v/>
      </c>
      <c r="Z213" s="99" t="str">
        <f t="shared" si="182"/>
        <v/>
      </c>
      <c r="AA213" s="99" t="str">
        <f t="shared" si="182"/>
        <v/>
      </c>
      <c r="AB213" s="99" t="str">
        <f t="shared" si="182"/>
        <v/>
      </c>
      <c r="AC213" s="99" t="str">
        <f t="shared" si="182"/>
        <v/>
      </c>
      <c r="AD213" s="99" t="str">
        <f t="shared" si="182"/>
        <v/>
      </c>
      <c r="AE213" s="99" t="str">
        <f t="shared" si="182"/>
        <v/>
      </c>
      <c r="AF213" s="99" t="str">
        <f t="shared" si="182"/>
        <v/>
      </c>
      <c r="AG213" s="39"/>
    </row>
    <row r="214" spans="1:33" x14ac:dyDescent="0.2">
      <c r="A214" s="96" t="s">
        <v>461</v>
      </c>
      <c r="B214" s="99" t="str">
        <f t="shared" ref="B214:AF214" si="183">IF(OR(B184="",B202="",B18=""),"",HLOOKUP(B202,CTtable,B191+1,FALSE))</f>
        <v/>
      </c>
      <c r="C214" s="99" t="str">
        <f t="shared" si="183"/>
        <v/>
      </c>
      <c r="D214" s="99" t="str">
        <f t="shared" si="183"/>
        <v/>
      </c>
      <c r="E214" s="99" t="str">
        <f t="shared" si="183"/>
        <v/>
      </c>
      <c r="F214" s="99" t="str">
        <f t="shared" si="183"/>
        <v/>
      </c>
      <c r="G214" s="99" t="str">
        <f t="shared" si="183"/>
        <v/>
      </c>
      <c r="H214" s="99" t="str">
        <f t="shared" si="183"/>
        <v/>
      </c>
      <c r="I214" s="99" t="str">
        <f t="shared" si="183"/>
        <v/>
      </c>
      <c r="J214" s="99" t="str">
        <f t="shared" si="183"/>
        <v/>
      </c>
      <c r="K214" s="99" t="str">
        <f t="shared" si="183"/>
        <v/>
      </c>
      <c r="L214" s="99" t="str">
        <f t="shared" si="183"/>
        <v/>
      </c>
      <c r="M214" s="99" t="str">
        <f t="shared" si="183"/>
        <v/>
      </c>
      <c r="N214" s="99" t="str">
        <f t="shared" si="183"/>
        <v/>
      </c>
      <c r="O214" s="99" t="str">
        <f t="shared" si="183"/>
        <v/>
      </c>
      <c r="P214" s="99" t="str">
        <f t="shared" si="183"/>
        <v/>
      </c>
      <c r="Q214" s="99" t="str">
        <f t="shared" si="183"/>
        <v/>
      </c>
      <c r="R214" s="99" t="str">
        <f t="shared" si="183"/>
        <v/>
      </c>
      <c r="S214" s="99" t="str">
        <f t="shared" si="183"/>
        <v/>
      </c>
      <c r="T214" s="99" t="str">
        <f t="shared" si="183"/>
        <v/>
      </c>
      <c r="U214" s="99" t="str">
        <f t="shared" si="183"/>
        <v/>
      </c>
      <c r="V214" s="99" t="str">
        <f t="shared" si="183"/>
        <v/>
      </c>
      <c r="W214" s="99" t="str">
        <f t="shared" si="183"/>
        <v/>
      </c>
      <c r="X214" s="99" t="str">
        <f t="shared" si="183"/>
        <v/>
      </c>
      <c r="Y214" s="99" t="str">
        <f t="shared" si="183"/>
        <v/>
      </c>
      <c r="Z214" s="99" t="str">
        <f t="shared" si="183"/>
        <v/>
      </c>
      <c r="AA214" s="99" t="str">
        <f t="shared" si="183"/>
        <v/>
      </c>
      <c r="AB214" s="99" t="str">
        <f t="shared" si="183"/>
        <v/>
      </c>
      <c r="AC214" s="99" t="str">
        <f t="shared" si="183"/>
        <v/>
      </c>
      <c r="AD214" s="99" t="str">
        <f t="shared" si="183"/>
        <v/>
      </c>
      <c r="AE214" s="99" t="str">
        <f t="shared" si="183"/>
        <v/>
      </c>
      <c r="AF214" s="99" t="str">
        <f t="shared" si="183"/>
        <v/>
      </c>
      <c r="AG214" s="39"/>
    </row>
    <row r="215" spans="1:33" x14ac:dyDescent="0.2">
      <c r="A215" s="96" t="s">
        <v>462</v>
      </c>
      <c r="B215" s="99" t="str">
        <f t="shared" ref="B215:AF215" si="184">IF(OR(B184="",B201="",B18=""),"",HLOOKUP(B201,CTtable,B190+1,FALSE))</f>
        <v/>
      </c>
      <c r="C215" s="99" t="str">
        <f t="shared" si="184"/>
        <v/>
      </c>
      <c r="D215" s="99" t="str">
        <f t="shared" si="184"/>
        <v/>
      </c>
      <c r="E215" s="99" t="str">
        <f t="shared" si="184"/>
        <v/>
      </c>
      <c r="F215" s="99" t="str">
        <f t="shared" si="184"/>
        <v/>
      </c>
      <c r="G215" s="99" t="str">
        <f t="shared" si="184"/>
        <v/>
      </c>
      <c r="H215" s="99" t="str">
        <f t="shared" si="184"/>
        <v/>
      </c>
      <c r="I215" s="99" t="str">
        <f t="shared" si="184"/>
        <v/>
      </c>
      <c r="J215" s="99" t="str">
        <f t="shared" si="184"/>
        <v/>
      </c>
      <c r="K215" s="99" t="str">
        <f t="shared" si="184"/>
        <v/>
      </c>
      <c r="L215" s="99" t="str">
        <f t="shared" si="184"/>
        <v/>
      </c>
      <c r="M215" s="99" t="str">
        <f t="shared" si="184"/>
        <v/>
      </c>
      <c r="N215" s="99" t="str">
        <f t="shared" si="184"/>
        <v/>
      </c>
      <c r="O215" s="99" t="str">
        <f t="shared" si="184"/>
        <v/>
      </c>
      <c r="P215" s="99" t="str">
        <f t="shared" si="184"/>
        <v/>
      </c>
      <c r="Q215" s="99" t="str">
        <f t="shared" si="184"/>
        <v/>
      </c>
      <c r="R215" s="99" t="str">
        <f t="shared" si="184"/>
        <v/>
      </c>
      <c r="S215" s="99" t="str">
        <f t="shared" si="184"/>
        <v/>
      </c>
      <c r="T215" s="99" t="str">
        <f t="shared" si="184"/>
        <v/>
      </c>
      <c r="U215" s="99" t="str">
        <f t="shared" si="184"/>
        <v/>
      </c>
      <c r="V215" s="99" t="str">
        <f t="shared" si="184"/>
        <v/>
      </c>
      <c r="W215" s="99" t="str">
        <f t="shared" si="184"/>
        <v/>
      </c>
      <c r="X215" s="99" t="str">
        <f t="shared" si="184"/>
        <v/>
      </c>
      <c r="Y215" s="99" t="str">
        <f t="shared" si="184"/>
        <v/>
      </c>
      <c r="Z215" s="99" t="str">
        <f t="shared" si="184"/>
        <v/>
      </c>
      <c r="AA215" s="99" t="str">
        <f t="shared" si="184"/>
        <v/>
      </c>
      <c r="AB215" s="99" t="str">
        <f t="shared" si="184"/>
        <v/>
      </c>
      <c r="AC215" s="99" t="str">
        <f t="shared" si="184"/>
        <v/>
      </c>
      <c r="AD215" s="99" t="str">
        <f t="shared" si="184"/>
        <v/>
      </c>
      <c r="AE215" s="99" t="str">
        <f t="shared" si="184"/>
        <v/>
      </c>
      <c r="AF215" s="99" t="str">
        <f t="shared" si="184"/>
        <v/>
      </c>
      <c r="AG215" s="39"/>
    </row>
    <row r="216" spans="1:33" x14ac:dyDescent="0.2">
      <c r="A216" s="96" t="s">
        <v>463</v>
      </c>
      <c r="B216" s="99" t="str">
        <f t="shared" ref="B216:AF216" si="185">IF(OR(B184="",B202="",B18=""),"",HLOOKUP(B202,CTtable,B190+1,FALSE))</f>
        <v/>
      </c>
      <c r="C216" s="99" t="str">
        <f t="shared" si="185"/>
        <v/>
      </c>
      <c r="D216" s="99" t="str">
        <f t="shared" si="185"/>
        <v/>
      </c>
      <c r="E216" s="99" t="str">
        <f t="shared" si="185"/>
        <v/>
      </c>
      <c r="F216" s="99" t="str">
        <f t="shared" si="185"/>
        <v/>
      </c>
      <c r="G216" s="99" t="str">
        <f t="shared" si="185"/>
        <v/>
      </c>
      <c r="H216" s="99" t="str">
        <f t="shared" si="185"/>
        <v/>
      </c>
      <c r="I216" s="99" t="str">
        <f t="shared" si="185"/>
        <v/>
      </c>
      <c r="J216" s="99" t="str">
        <f t="shared" si="185"/>
        <v/>
      </c>
      <c r="K216" s="99" t="str">
        <f t="shared" si="185"/>
        <v/>
      </c>
      <c r="L216" s="99" t="str">
        <f t="shared" si="185"/>
        <v/>
      </c>
      <c r="M216" s="99" t="str">
        <f t="shared" si="185"/>
        <v/>
      </c>
      <c r="N216" s="99" t="str">
        <f t="shared" si="185"/>
        <v/>
      </c>
      <c r="O216" s="99" t="str">
        <f t="shared" si="185"/>
        <v/>
      </c>
      <c r="P216" s="99" t="str">
        <f t="shared" si="185"/>
        <v/>
      </c>
      <c r="Q216" s="99" t="str">
        <f t="shared" si="185"/>
        <v/>
      </c>
      <c r="R216" s="99" t="str">
        <f t="shared" si="185"/>
        <v/>
      </c>
      <c r="S216" s="99" t="str">
        <f t="shared" si="185"/>
        <v/>
      </c>
      <c r="T216" s="99" t="str">
        <f t="shared" si="185"/>
        <v/>
      </c>
      <c r="U216" s="99" t="str">
        <f t="shared" si="185"/>
        <v/>
      </c>
      <c r="V216" s="99" t="str">
        <f t="shared" si="185"/>
        <v/>
      </c>
      <c r="W216" s="99" t="str">
        <f t="shared" si="185"/>
        <v/>
      </c>
      <c r="X216" s="99" t="str">
        <f t="shared" si="185"/>
        <v/>
      </c>
      <c r="Y216" s="99" t="str">
        <f t="shared" si="185"/>
        <v/>
      </c>
      <c r="Z216" s="99" t="str">
        <f t="shared" si="185"/>
        <v/>
      </c>
      <c r="AA216" s="99" t="str">
        <f t="shared" si="185"/>
        <v/>
      </c>
      <c r="AB216" s="99" t="str">
        <f t="shared" si="185"/>
        <v/>
      </c>
      <c r="AC216" s="99" t="str">
        <f t="shared" si="185"/>
        <v/>
      </c>
      <c r="AD216" s="99" t="str">
        <f t="shared" si="185"/>
        <v/>
      </c>
      <c r="AE216" s="99" t="str">
        <f t="shared" si="185"/>
        <v/>
      </c>
      <c r="AF216" s="99" t="str">
        <f t="shared" si="185"/>
        <v/>
      </c>
      <c r="AG216" s="39"/>
    </row>
    <row r="217" spans="1:33" x14ac:dyDescent="0.2">
      <c r="A217" s="96" t="s">
        <v>464</v>
      </c>
      <c r="B217" s="99" t="str">
        <f t="shared" ref="B217:AF217" si="186">IF(OR(B184="",B203="",B18=""),"",HLOOKUP(B203,CTtable,B191+1,FALSE))</f>
        <v/>
      </c>
      <c r="C217" s="99" t="str">
        <f t="shared" si="186"/>
        <v/>
      </c>
      <c r="D217" s="99" t="str">
        <f t="shared" si="186"/>
        <v/>
      </c>
      <c r="E217" s="99" t="str">
        <f t="shared" si="186"/>
        <v/>
      </c>
      <c r="F217" s="99" t="str">
        <f t="shared" si="186"/>
        <v/>
      </c>
      <c r="G217" s="99" t="str">
        <f t="shared" si="186"/>
        <v/>
      </c>
      <c r="H217" s="99" t="str">
        <f t="shared" si="186"/>
        <v/>
      </c>
      <c r="I217" s="99" t="str">
        <f t="shared" si="186"/>
        <v/>
      </c>
      <c r="J217" s="99" t="str">
        <f t="shared" si="186"/>
        <v/>
      </c>
      <c r="K217" s="99" t="str">
        <f t="shared" si="186"/>
        <v/>
      </c>
      <c r="L217" s="99" t="str">
        <f t="shared" si="186"/>
        <v/>
      </c>
      <c r="M217" s="99" t="str">
        <f t="shared" si="186"/>
        <v/>
      </c>
      <c r="N217" s="99" t="str">
        <f t="shared" si="186"/>
        <v/>
      </c>
      <c r="O217" s="99" t="str">
        <f t="shared" si="186"/>
        <v/>
      </c>
      <c r="P217" s="99" t="str">
        <f t="shared" si="186"/>
        <v/>
      </c>
      <c r="Q217" s="99" t="str">
        <f t="shared" si="186"/>
        <v/>
      </c>
      <c r="R217" s="99" t="str">
        <f t="shared" si="186"/>
        <v/>
      </c>
      <c r="S217" s="99" t="str">
        <f t="shared" si="186"/>
        <v/>
      </c>
      <c r="T217" s="99" t="str">
        <f t="shared" si="186"/>
        <v/>
      </c>
      <c r="U217" s="99" t="str">
        <f t="shared" si="186"/>
        <v/>
      </c>
      <c r="V217" s="99" t="str">
        <f t="shared" si="186"/>
        <v/>
      </c>
      <c r="W217" s="99" t="str">
        <f t="shared" si="186"/>
        <v/>
      </c>
      <c r="X217" s="99" t="str">
        <f t="shared" si="186"/>
        <v/>
      </c>
      <c r="Y217" s="99" t="str">
        <f t="shared" si="186"/>
        <v/>
      </c>
      <c r="Z217" s="99" t="str">
        <f t="shared" si="186"/>
        <v/>
      </c>
      <c r="AA217" s="99" t="str">
        <f t="shared" si="186"/>
        <v/>
      </c>
      <c r="AB217" s="99" t="str">
        <f t="shared" si="186"/>
        <v/>
      </c>
      <c r="AC217" s="99" t="str">
        <f t="shared" si="186"/>
        <v/>
      </c>
      <c r="AD217" s="99" t="str">
        <f t="shared" si="186"/>
        <v/>
      </c>
      <c r="AE217" s="99" t="str">
        <f t="shared" si="186"/>
        <v/>
      </c>
      <c r="AF217" s="99" t="str">
        <f t="shared" si="186"/>
        <v/>
      </c>
      <c r="AG217" s="39"/>
    </row>
    <row r="218" spans="1:33" x14ac:dyDescent="0.2">
      <c r="A218" s="96" t="s">
        <v>465</v>
      </c>
      <c r="B218" s="99" t="str">
        <f t="shared" ref="B218:AF218" si="187">IF(OR(B184="",B204="",B18=""),"",HLOOKUP(B204,CTtable,B191+1,FALSE))</f>
        <v/>
      </c>
      <c r="C218" s="99" t="str">
        <f t="shared" si="187"/>
        <v/>
      </c>
      <c r="D218" s="99" t="str">
        <f t="shared" si="187"/>
        <v/>
      </c>
      <c r="E218" s="99" t="str">
        <f t="shared" si="187"/>
        <v/>
      </c>
      <c r="F218" s="99" t="str">
        <f t="shared" si="187"/>
        <v/>
      </c>
      <c r="G218" s="99" t="str">
        <f t="shared" si="187"/>
        <v/>
      </c>
      <c r="H218" s="99" t="str">
        <f t="shared" si="187"/>
        <v/>
      </c>
      <c r="I218" s="99" t="str">
        <f t="shared" si="187"/>
        <v/>
      </c>
      <c r="J218" s="99" t="str">
        <f t="shared" si="187"/>
        <v/>
      </c>
      <c r="K218" s="99" t="str">
        <f t="shared" si="187"/>
        <v/>
      </c>
      <c r="L218" s="99" t="str">
        <f t="shared" si="187"/>
        <v/>
      </c>
      <c r="M218" s="99" t="str">
        <f t="shared" si="187"/>
        <v/>
      </c>
      <c r="N218" s="99" t="str">
        <f t="shared" si="187"/>
        <v/>
      </c>
      <c r="O218" s="99" t="str">
        <f t="shared" si="187"/>
        <v/>
      </c>
      <c r="P218" s="99" t="str">
        <f t="shared" si="187"/>
        <v/>
      </c>
      <c r="Q218" s="99" t="str">
        <f t="shared" si="187"/>
        <v/>
      </c>
      <c r="R218" s="99" t="str">
        <f t="shared" si="187"/>
        <v/>
      </c>
      <c r="S218" s="99" t="str">
        <f t="shared" si="187"/>
        <v/>
      </c>
      <c r="T218" s="99" t="str">
        <f t="shared" si="187"/>
        <v/>
      </c>
      <c r="U218" s="99" t="str">
        <f t="shared" si="187"/>
        <v/>
      </c>
      <c r="V218" s="99" t="str">
        <f t="shared" si="187"/>
        <v/>
      </c>
      <c r="W218" s="99" t="str">
        <f t="shared" si="187"/>
        <v/>
      </c>
      <c r="X218" s="99" t="str">
        <f t="shared" si="187"/>
        <v/>
      </c>
      <c r="Y218" s="99" t="str">
        <f t="shared" si="187"/>
        <v/>
      </c>
      <c r="Z218" s="99" t="str">
        <f t="shared" si="187"/>
        <v/>
      </c>
      <c r="AA218" s="99" t="str">
        <f t="shared" si="187"/>
        <v/>
      </c>
      <c r="AB218" s="99" t="str">
        <f t="shared" si="187"/>
        <v/>
      </c>
      <c r="AC218" s="99" t="str">
        <f t="shared" si="187"/>
        <v/>
      </c>
      <c r="AD218" s="99" t="str">
        <f t="shared" si="187"/>
        <v/>
      </c>
      <c r="AE218" s="99" t="str">
        <f t="shared" si="187"/>
        <v/>
      </c>
      <c r="AF218" s="99" t="str">
        <f t="shared" si="187"/>
        <v/>
      </c>
      <c r="AG218" s="39"/>
    </row>
    <row r="219" spans="1:33" x14ac:dyDescent="0.2">
      <c r="A219" s="96" t="s">
        <v>466</v>
      </c>
      <c r="B219" s="99" t="str">
        <f t="shared" ref="B219:AF219" si="188">IF(OR(B184="",B203="",B18=""),"",HLOOKUP(B203,CTtable,B190+1,FALSE))</f>
        <v/>
      </c>
      <c r="C219" s="99" t="str">
        <f t="shared" si="188"/>
        <v/>
      </c>
      <c r="D219" s="99" t="str">
        <f t="shared" si="188"/>
        <v/>
      </c>
      <c r="E219" s="99" t="str">
        <f t="shared" si="188"/>
        <v/>
      </c>
      <c r="F219" s="99" t="str">
        <f t="shared" si="188"/>
        <v/>
      </c>
      <c r="G219" s="99" t="str">
        <f t="shared" si="188"/>
        <v/>
      </c>
      <c r="H219" s="99" t="str">
        <f t="shared" si="188"/>
        <v/>
      </c>
      <c r="I219" s="99" t="str">
        <f t="shared" si="188"/>
        <v/>
      </c>
      <c r="J219" s="99" t="str">
        <f t="shared" si="188"/>
        <v/>
      </c>
      <c r="K219" s="99" t="str">
        <f t="shared" si="188"/>
        <v/>
      </c>
      <c r="L219" s="99" t="str">
        <f t="shared" si="188"/>
        <v/>
      </c>
      <c r="M219" s="99" t="str">
        <f t="shared" si="188"/>
        <v/>
      </c>
      <c r="N219" s="99" t="str">
        <f t="shared" si="188"/>
        <v/>
      </c>
      <c r="O219" s="99" t="str">
        <f t="shared" si="188"/>
        <v/>
      </c>
      <c r="P219" s="99" t="str">
        <f t="shared" si="188"/>
        <v/>
      </c>
      <c r="Q219" s="99" t="str">
        <f t="shared" si="188"/>
        <v/>
      </c>
      <c r="R219" s="99" t="str">
        <f t="shared" si="188"/>
        <v/>
      </c>
      <c r="S219" s="99" t="str">
        <f t="shared" si="188"/>
        <v/>
      </c>
      <c r="T219" s="99" t="str">
        <f t="shared" si="188"/>
        <v/>
      </c>
      <c r="U219" s="99" t="str">
        <f t="shared" si="188"/>
        <v/>
      </c>
      <c r="V219" s="99" t="str">
        <f t="shared" si="188"/>
        <v/>
      </c>
      <c r="W219" s="99" t="str">
        <f t="shared" si="188"/>
        <v/>
      </c>
      <c r="X219" s="99" t="str">
        <f t="shared" si="188"/>
        <v/>
      </c>
      <c r="Y219" s="99" t="str">
        <f t="shared" si="188"/>
        <v/>
      </c>
      <c r="Z219" s="99" t="str">
        <f t="shared" si="188"/>
        <v/>
      </c>
      <c r="AA219" s="99" t="str">
        <f t="shared" si="188"/>
        <v/>
      </c>
      <c r="AB219" s="99" t="str">
        <f t="shared" si="188"/>
        <v/>
      </c>
      <c r="AC219" s="99" t="str">
        <f t="shared" si="188"/>
        <v/>
      </c>
      <c r="AD219" s="99" t="str">
        <f t="shared" si="188"/>
        <v/>
      </c>
      <c r="AE219" s="99" t="str">
        <f t="shared" si="188"/>
        <v/>
      </c>
      <c r="AF219" s="99" t="str">
        <f t="shared" si="188"/>
        <v/>
      </c>
      <c r="AG219" s="39"/>
    </row>
    <row r="220" spans="1:33" x14ac:dyDescent="0.2">
      <c r="A220" s="96" t="s">
        <v>467</v>
      </c>
      <c r="B220" s="99" t="str">
        <f t="shared" ref="B220:AF220" si="189">IF(OR(B184="",B204="",B18=""),"",HLOOKUP(B204,CTtable,B190+1,FALSE))</f>
        <v/>
      </c>
      <c r="C220" s="99" t="str">
        <f t="shared" si="189"/>
        <v/>
      </c>
      <c r="D220" s="99" t="str">
        <f t="shared" si="189"/>
        <v/>
      </c>
      <c r="E220" s="99" t="str">
        <f t="shared" si="189"/>
        <v/>
      </c>
      <c r="F220" s="99" t="str">
        <f t="shared" si="189"/>
        <v/>
      </c>
      <c r="G220" s="99" t="str">
        <f t="shared" si="189"/>
        <v/>
      </c>
      <c r="H220" s="99" t="str">
        <f t="shared" si="189"/>
        <v/>
      </c>
      <c r="I220" s="99" t="str">
        <f t="shared" si="189"/>
        <v/>
      </c>
      <c r="J220" s="99" t="str">
        <f t="shared" si="189"/>
        <v/>
      </c>
      <c r="K220" s="99" t="str">
        <f t="shared" si="189"/>
        <v/>
      </c>
      <c r="L220" s="99" t="str">
        <f t="shared" si="189"/>
        <v/>
      </c>
      <c r="M220" s="99" t="str">
        <f t="shared" si="189"/>
        <v/>
      </c>
      <c r="N220" s="99" t="str">
        <f t="shared" si="189"/>
        <v/>
      </c>
      <c r="O220" s="99" t="str">
        <f t="shared" si="189"/>
        <v/>
      </c>
      <c r="P220" s="99" t="str">
        <f t="shared" si="189"/>
        <v/>
      </c>
      <c r="Q220" s="99" t="str">
        <f t="shared" si="189"/>
        <v/>
      </c>
      <c r="R220" s="99" t="str">
        <f t="shared" si="189"/>
        <v/>
      </c>
      <c r="S220" s="99" t="str">
        <f t="shared" si="189"/>
        <v/>
      </c>
      <c r="T220" s="99" t="str">
        <f t="shared" si="189"/>
        <v/>
      </c>
      <c r="U220" s="99" t="str">
        <f t="shared" si="189"/>
        <v/>
      </c>
      <c r="V220" s="99" t="str">
        <f t="shared" si="189"/>
        <v/>
      </c>
      <c r="W220" s="99" t="str">
        <f t="shared" si="189"/>
        <v/>
      </c>
      <c r="X220" s="99" t="str">
        <f t="shared" si="189"/>
        <v/>
      </c>
      <c r="Y220" s="99" t="str">
        <f t="shared" si="189"/>
        <v/>
      </c>
      <c r="Z220" s="99" t="str">
        <f t="shared" si="189"/>
        <v/>
      </c>
      <c r="AA220" s="99" t="str">
        <f t="shared" si="189"/>
        <v/>
      </c>
      <c r="AB220" s="99" t="str">
        <f t="shared" si="189"/>
        <v/>
      </c>
      <c r="AC220" s="99" t="str">
        <f t="shared" si="189"/>
        <v/>
      </c>
      <c r="AD220" s="99" t="str">
        <f t="shared" si="189"/>
        <v/>
      </c>
      <c r="AE220" s="99" t="str">
        <f t="shared" si="189"/>
        <v/>
      </c>
      <c r="AF220" s="99" t="str">
        <f t="shared" si="189"/>
        <v/>
      </c>
      <c r="AG220" s="39"/>
    </row>
    <row r="221" spans="1:33" x14ac:dyDescent="0.2">
      <c r="A221" s="96" t="s">
        <v>468</v>
      </c>
      <c r="B221" s="109" t="str">
        <f>IF(OR(B205="",B209=""),"",B209-((B209-B205)*B189))</f>
        <v/>
      </c>
      <c r="C221" s="109" t="str">
        <f>IF(OR(C205="",C209=""),"",C209-((C209-C205)*C189))</f>
        <v/>
      </c>
      <c r="D221" s="109" t="str">
        <f t="shared" ref="D221:AF221" si="190">IF(OR(D205="",D209=""),"",D209-((D209-D205)*D189))</f>
        <v/>
      </c>
      <c r="E221" s="109" t="str">
        <f t="shared" si="190"/>
        <v/>
      </c>
      <c r="F221" s="109" t="str">
        <f t="shared" si="190"/>
        <v/>
      </c>
      <c r="G221" s="109" t="str">
        <f t="shared" si="190"/>
        <v/>
      </c>
      <c r="H221" s="109" t="str">
        <f t="shared" si="190"/>
        <v/>
      </c>
      <c r="I221" s="109" t="str">
        <f t="shared" si="190"/>
        <v/>
      </c>
      <c r="J221" s="109" t="str">
        <f t="shared" si="190"/>
        <v/>
      </c>
      <c r="K221" s="109" t="str">
        <f t="shared" si="190"/>
        <v/>
      </c>
      <c r="L221" s="109" t="str">
        <f t="shared" si="190"/>
        <v/>
      </c>
      <c r="M221" s="109" t="str">
        <f t="shared" si="190"/>
        <v/>
      </c>
      <c r="N221" s="109" t="str">
        <f t="shared" si="190"/>
        <v/>
      </c>
      <c r="O221" s="109" t="str">
        <f t="shared" si="190"/>
        <v/>
      </c>
      <c r="P221" s="109" t="str">
        <f t="shared" si="190"/>
        <v/>
      </c>
      <c r="Q221" s="109" t="str">
        <f t="shared" si="190"/>
        <v/>
      </c>
      <c r="R221" s="109" t="str">
        <f t="shared" si="190"/>
        <v/>
      </c>
      <c r="S221" s="109" t="str">
        <f t="shared" si="190"/>
        <v/>
      </c>
      <c r="T221" s="109" t="str">
        <f t="shared" si="190"/>
        <v/>
      </c>
      <c r="U221" s="109" t="str">
        <f t="shared" si="190"/>
        <v/>
      </c>
      <c r="V221" s="109" t="str">
        <f t="shared" si="190"/>
        <v/>
      </c>
      <c r="W221" s="109" t="str">
        <f t="shared" si="190"/>
        <v/>
      </c>
      <c r="X221" s="109" t="str">
        <f t="shared" si="190"/>
        <v/>
      </c>
      <c r="Y221" s="109" t="str">
        <f t="shared" si="190"/>
        <v/>
      </c>
      <c r="Z221" s="109" t="str">
        <f t="shared" si="190"/>
        <v/>
      </c>
      <c r="AA221" s="109" t="str">
        <f t="shared" si="190"/>
        <v/>
      </c>
      <c r="AB221" s="109" t="str">
        <f t="shared" si="190"/>
        <v/>
      </c>
      <c r="AC221" s="109" t="str">
        <f t="shared" si="190"/>
        <v/>
      </c>
      <c r="AD221" s="109" t="str">
        <f t="shared" si="190"/>
        <v/>
      </c>
      <c r="AE221" s="109" t="str">
        <f t="shared" si="190"/>
        <v/>
      </c>
      <c r="AF221" s="109" t="str">
        <f t="shared" si="190"/>
        <v/>
      </c>
      <c r="AG221" s="39"/>
    </row>
    <row r="222" spans="1:33" x14ac:dyDescent="0.2">
      <c r="A222" s="96" t="s">
        <v>469</v>
      </c>
      <c r="B222" s="109" t="str">
        <f>IF(OR(B206="",B210=""),"",B210-((B210-B206)*B189))</f>
        <v/>
      </c>
      <c r="C222" s="109" t="str">
        <f>IF(OR(C206="",C210=""),"",C210-((C210-C206)*C189))</f>
        <v/>
      </c>
      <c r="D222" s="109" t="str">
        <f t="shared" ref="D222:AF222" si="191">IF(OR(D206="",D210=""),"",D210-((D210-D206)*D189))</f>
        <v/>
      </c>
      <c r="E222" s="109" t="str">
        <f t="shared" si="191"/>
        <v/>
      </c>
      <c r="F222" s="109" t="str">
        <f t="shared" si="191"/>
        <v/>
      </c>
      <c r="G222" s="109" t="str">
        <f t="shared" si="191"/>
        <v/>
      </c>
      <c r="H222" s="109" t="str">
        <f t="shared" si="191"/>
        <v/>
      </c>
      <c r="I222" s="109" t="str">
        <f t="shared" si="191"/>
        <v/>
      </c>
      <c r="J222" s="109" t="str">
        <f t="shared" si="191"/>
        <v/>
      </c>
      <c r="K222" s="109" t="str">
        <f t="shared" si="191"/>
        <v/>
      </c>
      <c r="L222" s="109" t="str">
        <f t="shared" si="191"/>
        <v/>
      </c>
      <c r="M222" s="109" t="str">
        <f t="shared" si="191"/>
        <v/>
      </c>
      <c r="N222" s="109" t="str">
        <f t="shared" si="191"/>
        <v/>
      </c>
      <c r="O222" s="109" t="str">
        <f t="shared" si="191"/>
        <v/>
      </c>
      <c r="P222" s="109" t="str">
        <f t="shared" si="191"/>
        <v/>
      </c>
      <c r="Q222" s="109" t="str">
        <f t="shared" si="191"/>
        <v/>
      </c>
      <c r="R222" s="109" t="str">
        <f t="shared" si="191"/>
        <v/>
      </c>
      <c r="S222" s="109" t="str">
        <f t="shared" si="191"/>
        <v/>
      </c>
      <c r="T222" s="109" t="str">
        <f t="shared" si="191"/>
        <v/>
      </c>
      <c r="U222" s="109" t="str">
        <f t="shared" si="191"/>
        <v/>
      </c>
      <c r="V222" s="109" t="str">
        <f t="shared" si="191"/>
        <v/>
      </c>
      <c r="W222" s="109" t="str">
        <f t="shared" si="191"/>
        <v/>
      </c>
      <c r="X222" s="109" t="str">
        <f t="shared" si="191"/>
        <v/>
      </c>
      <c r="Y222" s="109" t="str">
        <f t="shared" si="191"/>
        <v/>
      </c>
      <c r="Z222" s="109" t="str">
        <f t="shared" si="191"/>
        <v/>
      </c>
      <c r="AA222" s="109" t="str">
        <f t="shared" si="191"/>
        <v/>
      </c>
      <c r="AB222" s="109" t="str">
        <f t="shared" si="191"/>
        <v/>
      </c>
      <c r="AC222" s="109" t="str">
        <f t="shared" si="191"/>
        <v/>
      </c>
      <c r="AD222" s="109" t="str">
        <f t="shared" si="191"/>
        <v/>
      </c>
      <c r="AE222" s="109" t="str">
        <f t="shared" si="191"/>
        <v/>
      </c>
      <c r="AF222" s="109" t="str">
        <f t="shared" si="191"/>
        <v/>
      </c>
      <c r="AG222" s="39"/>
    </row>
    <row r="223" spans="1:33" x14ac:dyDescent="0.2">
      <c r="A223" s="96" t="s">
        <v>470</v>
      </c>
      <c r="B223" s="109" t="str">
        <f>IF(OR(B207="",B211=""),"",B211-((B211-B207)*B189))</f>
        <v/>
      </c>
      <c r="C223" s="109" t="str">
        <f>IF(OR(C207="",C211=""),"",C211-((C211-C207)*C189))</f>
        <v/>
      </c>
      <c r="D223" s="109" t="str">
        <f t="shared" ref="D223:AF223" si="192">IF(OR(D207="",D211=""),"",D211-((D211-D207)*D189))</f>
        <v/>
      </c>
      <c r="E223" s="109" t="str">
        <f t="shared" si="192"/>
        <v/>
      </c>
      <c r="F223" s="109" t="str">
        <f t="shared" si="192"/>
        <v/>
      </c>
      <c r="G223" s="109" t="str">
        <f t="shared" si="192"/>
        <v/>
      </c>
      <c r="H223" s="109" t="str">
        <f t="shared" si="192"/>
        <v/>
      </c>
      <c r="I223" s="109" t="str">
        <f t="shared" si="192"/>
        <v/>
      </c>
      <c r="J223" s="109" t="str">
        <f t="shared" si="192"/>
        <v/>
      </c>
      <c r="K223" s="109" t="str">
        <f t="shared" si="192"/>
        <v/>
      </c>
      <c r="L223" s="109" t="str">
        <f t="shared" si="192"/>
        <v/>
      </c>
      <c r="M223" s="109" t="str">
        <f t="shared" si="192"/>
        <v/>
      </c>
      <c r="N223" s="109" t="str">
        <f t="shared" si="192"/>
        <v/>
      </c>
      <c r="O223" s="109" t="str">
        <f t="shared" si="192"/>
        <v/>
      </c>
      <c r="P223" s="109" t="str">
        <f t="shared" si="192"/>
        <v/>
      </c>
      <c r="Q223" s="109" t="str">
        <f t="shared" si="192"/>
        <v/>
      </c>
      <c r="R223" s="109" t="str">
        <f t="shared" si="192"/>
        <v/>
      </c>
      <c r="S223" s="109" t="str">
        <f t="shared" si="192"/>
        <v/>
      </c>
      <c r="T223" s="109" t="str">
        <f t="shared" si="192"/>
        <v/>
      </c>
      <c r="U223" s="109" t="str">
        <f t="shared" si="192"/>
        <v/>
      </c>
      <c r="V223" s="109" t="str">
        <f t="shared" si="192"/>
        <v/>
      </c>
      <c r="W223" s="109" t="str">
        <f t="shared" si="192"/>
        <v/>
      </c>
      <c r="X223" s="109" t="str">
        <f t="shared" si="192"/>
        <v/>
      </c>
      <c r="Y223" s="109" t="str">
        <f t="shared" si="192"/>
        <v/>
      </c>
      <c r="Z223" s="109" t="str">
        <f t="shared" si="192"/>
        <v/>
      </c>
      <c r="AA223" s="109" t="str">
        <f t="shared" si="192"/>
        <v/>
      </c>
      <c r="AB223" s="109" t="str">
        <f t="shared" si="192"/>
        <v/>
      </c>
      <c r="AC223" s="109" t="str">
        <f t="shared" si="192"/>
        <v/>
      </c>
      <c r="AD223" s="109" t="str">
        <f t="shared" si="192"/>
        <v/>
      </c>
      <c r="AE223" s="109" t="str">
        <f t="shared" si="192"/>
        <v/>
      </c>
      <c r="AF223" s="109" t="str">
        <f t="shared" si="192"/>
        <v/>
      </c>
      <c r="AG223" s="39"/>
    </row>
    <row r="224" spans="1:33" x14ac:dyDescent="0.2">
      <c r="A224" s="96" t="s">
        <v>471</v>
      </c>
      <c r="B224" s="109" t="str">
        <f>IF(OR(B208="",B212=""),"",B212-((B212-B208)*B189))</f>
        <v/>
      </c>
      <c r="C224" s="109" t="str">
        <f>IF(OR(C208="",C212=""),"",C212-((C212-C208)*C189))</f>
        <v/>
      </c>
      <c r="D224" s="109" t="str">
        <f t="shared" ref="D224:AF224" si="193">IF(OR(D208="",D212=""),"",D212-((D212-D208)*D189))</f>
        <v/>
      </c>
      <c r="E224" s="109" t="str">
        <f t="shared" si="193"/>
        <v/>
      </c>
      <c r="F224" s="109" t="str">
        <f t="shared" si="193"/>
        <v/>
      </c>
      <c r="G224" s="109" t="str">
        <f t="shared" si="193"/>
        <v/>
      </c>
      <c r="H224" s="109" t="str">
        <f t="shared" si="193"/>
        <v/>
      </c>
      <c r="I224" s="109" t="str">
        <f t="shared" si="193"/>
        <v/>
      </c>
      <c r="J224" s="109" t="str">
        <f t="shared" si="193"/>
        <v/>
      </c>
      <c r="K224" s="109" t="str">
        <f t="shared" si="193"/>
        <v/>
      </c>
      <c r="L224" s="109" t="str">
        <f t="shared" si="193"/>
        <v/>
      </c>
      <c r="M224" s="109" t="str">
        <f t="shared" si="193"/>
        <v/>
      </c>
      <c r="N224" s="109" t="str">
        <f t="shared" si="193"/>
        <v/>
      </c>
      <c r="O224" s="109" t="str">
        <f t="shared" si="193"/>
        <v/>
      </c>
      <c r="P224" s="109" t="str">
        <f t="shared" si="193"/>
        <v/>
      </c>
      <c r="Q224" s="109" t="str">
        <f t="shared" si="193"/>
        <v/>
      </c>
      <c r="R224" s="109" t="str">
        <f t="shared" si="193"/>
        <v/>
      </c>
      <c r="S224" s="109" t="str">
        <f t="shared" si="193"/>
        <v/>
      </c>
      <c r="T224" s="109" t="str">
        <f t="shared" si="193"/>
        <v/>
      </c>
      <c r="U224" s="109" t="str">
        <f t="shared" si="193"/>
        <v/>
      </c>
      <c r="V224" s="109" t="str">
        <f t="shared" si="193"/>
        <v/>
      </c>
      <c r="W224" s="109" t="str">
        <f t="shared" si="193"/>
        <v/>
      </c>
      <c r="X224" s="109" t="str">
        <f t="shared" si="193"/>
        <v/>
      </c>
      <c r="Y224" s="109" t="str">
        <f t="shared" si="193"/>
        <v/>
      </c>
      <c r="Z224" s="109" t="str">
        <f t="shared" si="193"/>
        <v/>
      </c>
      <c r="AA224" s="109" t="str">
        <f t="shared" si="193"/>
        <v/>
      </c>
      <c r="AB224" s="109" t="str">
        <f t="shared" si="193"/>
        <v/>
      </c>
      <c r="AC224" s="109" t="str">
        <f t="shared" si="193"/>
        <v/>
      </c>
      <c r="AD224" s="109" t="str">
        <f t="shared" si="193"/>
        <v/>
      </c>
      <c r="AE224" s="109" t="str">
        <f t="shared" si="193"/>
        <v/>
      </c>
      <c r="AF224" s="109" t="str">
        <f t="shared" si="193"/>
        <v/>
      </c>
      <c r="AG224" s="39"/>
    </row>
    <row r="225" spans="1:33" x14ac:dyDescent="0.2">
      <c r="A225" s="96" t="s">
        <v>472</v>
      </c>
      <c r="B225" s="109" t="str">
        <f>IF(OR(B213="",B217=""),"",B217-((B217-B213)*B189))</f>
        <v/>
      </c>
      <c r="C225" s="109" t="str">
        <f>IF(OR(C213="",C217=""),"",C217-((C217-C213)*C189))</f>
        <v/>
      </c>
      <c r="D225" s="109" t="str">
        <f t="shared" ref="D225:AF225" si="194">IF(OR(D213="",D217=""),"",D217-((D217-D213)*D189))</f>
        <v/>
      </c>
      <c r="E225" s="109" t="str">
        <f t="shared" si="194"/>
        <v/>
      </c>
      <c r="F225" s="109" t="str">
        <f t="shared" si="194"/>
        <v/>
      </c>
      <c r="G225" s="109" t="str">
        <f t="shared" si="194"/>
        <v/>
      </c>
      <c r="H225" s="109" t="str">
        <f t="shared" si="194"/>
        <v/>
      </c>
      <c r="I225" s="109" t="str">
        <f t="shared" si="194"/>
        <v/>
      </c>
      <c r="J225" s="109" t="str">
        <f t="shared" si="194"/>
        <v/>
      </c>
      <c r="K225" s="109" t="str">
        <f t="shared" si="194"/>
        <v/>
      </c>
      <c r="L225" s="109" t="str">
        <f t="shared" si="194"/>
        <v/>
      </c>
      <c r="M225" s="109" t="str">
        <f t="shared" si="194"/>
        <v/>
      </c>
      <c r="N225" s="109" t="str">
        <f t="shared" si="194"/>
        <v/>
      </c>
      <c r="O225" s="109" t="str">
        <f t="shared" si="194"/>
        <v/>
      </c>
      <c r="P225" s="109" t="str">
        <f t="shared" si="194"/>
        <v/>
      </c>
      <c r="Q225" s="109" t="str">
        <f t="shared" si="194"/>
        <v/>
      </c>
      <c r="R225" s="109" t="str">
        <f t="shared" si="194"/>
        <v/>
      </c>
      <c r="S225" s="109" t="str">
        <f t="shared" si="194"/>
        <v/>
      </c>
      <c r="T225" s="109" t="str">
        <f t="shared" si="194"/>
        <v/>
      </c>
      <c r="U225" s="109" t="str">
        <f t="shared" si="194"/>
        <v/>
      </c>
      <c r="V225" s="109" t="str">
        <f t="shared" si="194"/>
        <v/>
      </c>
      <c r="W225" s="109" t="str">
        <f t="shared" si="194"/>
        <v/>
      </c>
      <c r="X225" s="109" t="str">
        <f t="shared" si="194"/>
        <v/>
      </c>
      <c r="Y225" s="109" t="str">
        <f t="shared" si="194"/>
        <v/>
      </c>
      <c r="Z225" s="109" t="str">
        <f t="shared" si="194"/>
        <v/>
      </c>
      <c r="AA225" s="109" t="str">
        <f t="shared" si="194"/>
        <v/>
      </c>
      <c r="AB225" s="109" t="str">
        <f t="shared" si="194"/>
        <v/>
      </c>
      <c r="AC225" s="109" t="str">
        <f t="shared" si="194"/>
        <v/>
      </c>
      <c r="AD225" s="109" t="str">
        <f t="shared" si="194"/>
        <v/>
      </c>
      <c r="AE225" s="109" t="str">
        <f t="shared" si="194"/>
        <v/>
      </c>
      <c r="AF225" s="109" t="str">
        <f t="shared" si="194"/>
        <v/>
      </c>
      <c r="AG225" s="39"/>
    </row>
    <row r="226" spans="1:33" x14ac:dyDescent="0.2">
      <c r="A226" s="96" t="s">
        <v>473</v>
      </c>
      <c r="B226" s="109" t="str">
        <f>IF(OR(B214="",B218=""),"",B218-((B218-B214)*B189))</f>
        <v/>
      </c>
      <c r="C226" s="109" t="str">
        <f>IF(OR(C214="",C218=""),"",C218-((C218-C214)*C189))</f>
        <v/>
      </c>
      <c r="D226" s="109" t="str">
        <f t="shared" ref="D226:AF226" si="195">IF(OR(D214="",D218=""),"",D218-((D218-D214)*D189))</f>
        <v/>
      </c>
      <c r="E226" s="109" t="str">
        <f t="shared" si="195"/>
        <v/>
      </c>
      <c r="F226" s="109" t="str">
        <f t="shared" si="195"/>
        <v/>
      </c>
      <c r="G226" s="109" t="str">
        <f t="shared" si="195"/>
        <v/>
      </c>
      <c r="H226" s="109" t="str">
        <f t="shared" si="195"/>
        <v/>
      </c>
      <c r="I226" s="109" t="str">
        <f t="shared" si="195"/>
        <v/>
      </c>
      <c r="J226" s="109" t="str">
        <f t="shared" si="195"/>
        <v/>
      </c>
      <c r="K226" s="109" t="str">
        <f t="shared" si="195"/>
        <v/>
      </c>
      <c r="L226" s="109" t="str">
        <f t="shared" si="195"/>
        <v/>
      </c>
      <c r="M226" s="109" t="str">
        <f t="shared" si="195"/>
        <v/>
      </c>
      <c r="N226" s="109" t="str">
        <f t="shared" si="195"/>
        <v/>
      </c>
      <c r="O226" s="109" t="str">
        <f t="shared" si="195"/>
        <v/>
      </c>
      <c r="P226" s="109" t="str">
        <f t="shared" si="195"/>
        <v/>
      </c>
      <c r="Q226" s="109" t="str">
        <f t="shared" si="195"/>
        <v/>
      </c>
      <c r="R226" s="109" t="str">
        <f t="shared" si="195"/>
        <v/>
      </c>
      <c r="S226" s="109" t="str">
        <f t="shared" si="195"/>
        <v/>
      </c>
      <c r="T226" s="109" t="str">
        <f t="shared" si="195"/>
        <v/>
      </c>
      <c r="U226" s="109" t="str">
        <f t="shared" si="195"/>
        <v/>
      </c>
      <c r="V226" s="109" t="str">
        <f t="shared" si="195"/>
        <v/>
      </c>
      <c r="W226" s="109" t="str">
        <f t="shared" si="195"/>
        <v/>
      </c>
      <c r="X226" s="109" t="str">
        <f t="shared" si="195"/>
        <v/>
      </c>
      <c r="Y226" s="109" t="str">
        <f t="shared" si="195"/>
        <v/>
      </c>
      <c r="Z226" s="109" t="str">
        <f t="shared" si="195"/>
        <v/>
      </c>
      <c r="AA226" s="109" t="str">
        <f t="shared" si="195"/>
        <v/>
      </c>
      <c r="AB226" s="109" t="str">
        <f t="shared" si="195"/>
        <v/>
      </c>
      <c r="AC226" s="109" t="str">
        <f t="shared" si="195"/>
        <v/>
      </c>
      <c r="AD226" s="109" t="str">
        <f t="shared" si="195"/>
        <v/>
      </c>
      <c r="AE226" s="109" t="str">
        <f t="shared" si="195"/>
        <v/>
      </c>
      <c r="AF226" s="109" t="str">
        <f t="shared" si="195"/>
        <v/>
      </c>
      <c r="AG226" s="39"/>
    </row>
    <row r="227" spans="1:33" x14ac:dyDescent="0.2">
      <c r="A227" s="96" t="s">
        <v>474</v>
      </c>
      <c r="B227" s="109" t="str">
        <f>IF(OR(B215="",B219=""),"",B219-((B219-B215)*B189))</f>
        <v/>
      </c>
      <c r="C227" s="109" t="str">
        <f>IF(OR(C215="",C219=""),"",C219-((C219-C215)*C189))</f>
        <v/>
      </c>
      <c r="D227" s="109" t="str">
        <f t="shared" ref="D227:AF227" si="196">IF(OR(D215="",D219=""),"",D219-((D219-D215)*D189))</f>
        <v/>
      </c>
      <c r="E227" s="109" t="str">
        <f t="shared" si="196"/>
        <v/>
      </c>
      <c r="F227" s="109" t="str">
        <f t="shared" si="196"/>
        <v/>
      </c>
      <c r="G227" s="109" t="str">
        <f t="shared" si="196"/>
        <v/>
      </c>
      <c r="H227" s="109" t="str">
        <f t="shared" si="196"/>
        <v/>
      </c>
      <c r="I227" s="109" t="str">
        <f t="shared" si="196"/>
        <v/>
      </c>
      <c r="J227" s="109" t="str">
        <f t="shared" si="196"/>
        <v/>
      </c>
      <c r="K227" s="109" t="str">
        <f t="shared" si="196"/>
        <v/>
      </c>
      <c r="L227" s="109" t="str">
        <f t="shared" si="196"/>
        <v/>
      </c>
      <c r="M227" s="109" t="str">
        <f t="shared" si="196"/>
        <v/>
      </c>
      <c r="N227" s="109" t="str">
        <f t="shared" si="196"/>
        <v/>
      </c>
      <c r="O227" s="109" t="str">
        <f t="shared" si="196"/>
        <v/>
      </c>
      <c r="P227" s="109" t="str">
        <f t="shared" si="196"/>
        <v/>
      </c>
      <c r="Q227" s="109" t="str">
        <f t="shared" si="196"/>
        <v/>
      </c>
      <c r="R227" s="109" t="str">
        <f t="shared" si="196"/>
        <v/>
      </c>
      <c r="S227" s="109" t="str">
        <f t="shared" si="196"/>
        <v/>
      </c>
      <c r="T227" s="109" t="str">
        <f t="shared" si="196"/>
        <v/>
      </c>
      <c r="U227" s="109" t="str">
        <f t="shared" si="196"/>
        <v/>
      </c>
      <c r="V227" s="109" t="str">
        <f t="shared" si="196"/>
        <v/>
      </c>
      <c r="W227" s="109" t="str">
        <f t="shared" si="196"/>
        <v/>
      </c>
      <c r="X227" s="109" t="str">
        <f t="shared" si="196"/>
        <v/>
      </c>
      <c r="Y227" s="109" t="str">
        <f t="shared" si="196"/>
        <v/>
      </c>
      <c r="Z227" s="109" t="str">
        <f t="shared" si="196"/>
        <v/>
      </c>
      <c r="AA227" s="109" t="str">
        <f t="shared" si="196"/>
        <v/>
      </c>
      <c r="AB227" s="109" t="str">
        <f t="shared" si="196"/>
        <v/>
      </c>
      <c r="AC227" s="109" t="str">
        <f t="shared" si="196"/>
        <v/>
      </c>
      <c r="AD227" s="109" t="str">
        <f t="shared" si="196"/>
        <v/>
      </c>
      <c r="AE227" s="109" t="str">
        <f t="shared" si="196"/>
        <v/>
      </c>
      <c r="AF227" s="109" t="str">
        <f t="shared" si="196"/>
        <v/>
      </c>
      <c r="AG227" s="39"/>
    </row>
    <row r="228" spans="1:33" x14ac:dyDescent="0.2">
      <c r="A228" s="96" t="s">
        <v>475</v>
      </c>
      <c r="B228" s="109" t="str">
        <f>IF(OR(B216="",B220=""),"",B220-((B220-B216)*B189))</f>
        <v/>
      </c>
      <c r="C228" s="109" t="str">
        <f>IF(OR(C216="",C220=""),"",C220-((C220-C216)*C189))</f>
        <v/>
      </c>
      <c r="D228" s="109" t="str">
        <f t="shared" ref="D228:AF228" si="197">IF(OR(D216="",D220=""),"",D220-((D220-D216)*D189))</f>
        <v/>
      </c>
      <c r="E228" s="109" t="str">
        <f t="shared" si="197"/>
        <v/>
      </c>
      <c r="F228" s="109" t="str">
        <f t="shared" si="197"/>
        <v/>
      </c>
      <c r="G228" s="109" t="str">
        <f t="shared" si="197"/>
        <v/>
      </c>
      <c r="H228" s="109" t="str">
        <f t="shared" si="197"/>
        <v/>
      </c>
      <c r="I228" s="109" t="str">
        <f t="shared" si="197"/>
        <v/>
      </c>
      <c r="J228" s="109" t="str">
        <f t="shared" si="197"/>
        <v/>
      </c>
      <c r="K228" s="109" t="str">
        <f t="shared" si="197"/>
        <v/>
      </c>
      <c r="L228" s="109" t="str">
        <f t="shared" si="197"/>
        <v/>
      </c>
      <c r="M228" s="109" t="str">
        <f t="shared" si="197"/>
        <v/>
      </c>
      <c r="N228" s="109" t="str">
        <f t="shared" si="197"/>
        <v/>
      </c>
      <c r="O228" s="109" t="str">
        <f t="shared" si="197"/>
        <v/>
      </c>
      <c r="P228" s="109" t="str">
        <f t="shared" si="197"/>
        <v/>
      </c>
      <c r="Q228" s="109" t="str">
        <f t="shared" si="197"/>
        <v/>
      </c>
      <c r="R228" s="109" t="str">
        <f t="shared" si="197"/>
        <v/>
      </c>
      <c r="S228" s="109" t="str">
        <f t="shared" si="197"/>
        <v/>
      </c>
      <c r="T228" s="109" t="str">
        <f t="shared" si="197"/>
        <v/>
      </c>
      <c r="U228" s="109" t="str">
        <f t="shared" si="197"/>
        <v/>
      </c>
      <c r="V228" s="109" t="str">
        <f t="shared" si="197"/>
        <v/>
      </c>
      <c r="W228" s="109" t="str">
        <f t="shared" si="197"/>
        <v/>
      </c>
      <c r="X228" s="109" t="str">
        <f t="shared" si="197"/>
        <v/>
      </c>
      <c r="Y228" s="109" t="str">
        <f t="shared" si="197"/>
        <v/>
      </c>
      <c r="Z228" s="109" t="str">
        <f t="shared" si="197"/>
        <v/>
      </c>
      <c r="AA228" s="109" t="str">
        <f t="shared" si="197"/>
        <v/>
      </c>
      <c r="AB228" s="109" t="str">
        <f t="shared" si="197"/>
        <v/>
      </c>
      <c r="AC228" s="109" t="str">
        <f t="shared" si="197"/>
        <v/>
      </c>
      <c r="AD228" s="109" t="str">
        <f t="shared" si="197"/>
        <v/>
      </c>
      <c r="AE228" s="109" t="str">
        <f t="shared" si="197"/>
        <v/>
      </c>
      <c r="AF228" s="109" t="str">
        <f t="shared" si="197"/>
        <v/>
      </c>
      <c r="AG228" s="39"/>
    </row>
    <row r="229" spans="1:33" x14ac:dyDescent="0.2">
      <c r="A229" s="96" t="s">
        <v>476</v>
      </c>
      <c r="B229" s="109" t="str">
        <f t="shared" ref="B229:AF229" si="198">IF(OR(B221="",B222=""),"",B222-((B222-B221)*LogGpercent))</f>
        <v/>
      </c>
      <c r="C229" s="109" t="str">
        <f t="shared" si="198"/>
        <v/>
      </c>
      <c r="D229" s="109" t="str">
        <f t="shared" si="198"/>
        <v/>
      </c>
      <c r="E229" s="109" t="str">
        <f t="shared" si="198"/>
        <v/>
      </c>
      <c r="F229" s="109" t="str">
        <f t="shared" si="198"/>
        <v/>
      </c>
      <c r="G229" s="109" t="str">
        <f t="shared" si="198"/>
        <v/>
      </c>
      <c r="H229" s="109" t="str">
        <f t="shared" si="198"/>
        <v/>
      </c>
      <c r="I229" s="109" t="str">
        <f t="shared" si="198"/>
        <v/>
      </c>
      <c r="J229" s="109" t="str">
        <f t="shared" si="198"/>
        <v/>
      </c>
      <c r="K229" s="109" t="str">
        <f t="shared" si="198"/>
        <v/>
      </c>
      <c r="L229" s="109" t="str">
        <f t="shared" si="198"/>
        <v/>
      </c>
      <c r="M229" s="109" t="str">
        <f t="shared" si="198"/>
        <v/>
      </c>
      <c r="N229" s="109" t="str">
        <f t="shared" si="198"/>
        <v/>
      </c>
      <c r="O229" s="109" t="str">
        <f t="shared" si="198"/>
        <v/>
      </c>
      <c r="P229" s="109" t="str">
        <f t="shared" si="198"/>
        <v/>
      </c>
      <c r="Q229" s="109" t="str">
        <f t="shared" si="198"/>
        <v/>
      </c>
      <c r="R229" s="109" t="str">
        <f t="shared" si="198"/>
        <v/>
      </c>
      <c r="S229" s="109" t="str">
        <f t="shared" si="198"/>
        <v/>
      </c>
      <c r="T229" s="109" t="str">
        <f t="shared" si="198"/>
        <v/>
      </c>
      <c r="U229" s="109" t="str">
        <f t="shared" si="198"/>
        <v/>
      </c>
      <c r="V229" s="109" t="str">
        <f t="shared" si="198"/>
        <v/>
      </c>
      <c r="W229" s="109" t="str">
        <f t="shared" si="198"/>
        <v/>
      </c>
      <c r="X229" s="109" t="str">
        <f t="shared" si="198"/>
        <v/>
      </c>
      <c r="Y229" s="109" t="str">
        <f t="shared" si="198"/>
        <v/>
      </c>
      <c r="Z229" s="109" t="str">
        <f t="shared" si="198"/>
        <v/>
      </c>
      <c r="AA229" s="109" t="str">
        <f t="shared" si="198"/>
        <v/>
      </c>
      <c r="AB229" s="109" t="str">
        <f t="shared" si="198"/>
        <v/>
      </c>
      <c r="AC229" s="109" t="str">
        <f t="shared" si="198"/>
        <v/>
      </c>
      <c r="AD229" s="109" t="str">
        <f t="shared" si="198"/>
        <v/>
      </c>
      <c r="AE229" s="109" t="str">
        <f t="shared" si="198"/>
        <v/>
      </c>
      <c r="AF229" s="109" t="str">
        <f t="shared" si="198"/>
        <v/>
      </c>
      <c r="AG229" s="39"/>
    </row>
    <row r="230" spans="1:33" x14ac:dyDescent="0.2">
      <c r="A230" s="96" t="s">
        <v>478</v>
      </c>
      <c r="B230" s="109" t="str">
        <f t="shared" ref="B230:AF230" si="199">IF(OR(B223="",B224=""),"",B224-((B224-B223)*LogGpercent))</f>
        <v/>
      </c>
      <c r="C230" s="109" t="str">
        <f t="shared" si="199"/>
        <v/>
      </c>
      <c r="D230" s="109" t="str">
        <f t="shared" si="199"/>
        <v/>
      </c>
      <c r="E230" s="109" t="str">
        <f t="shared" si="199"/>
        <v/>
      </c>
      <c r="F230" s="109" t="str">
        <f t="shared" si="199"/>
        <v/>
      </c>
      <c r="G230" s="109" t="str">
        <f t="shared" si="199"/>
        <v/>
      </c>
      <c r="H230" s="109" t="str">
        <f t="shared" si="199"/>
        <v/>
      </c>
      <c r="I230" s="109" t="str">
        <f t="shared" si="199"/>
        <v/>
      </c>
      <c r="J230" s="109" t="str">
        <f t="shared" si="199"/>
        <v/>
      </c>
      <c r="K230" s="109" t="str">
        <f t="shared" si="199"/>
        <v/>
      </c>
      <c r="L230" s="109" t="str">
        <f t="shared" si="199"/>
        <v/>
      </c>
      <c r="M230" s="109" t="str">
        <f t="shared" si="199"/>
        <v/>
      </c>
      <c r="N230" s="109" t="str">
        <f t="shared" si="199"/>
        <v/>
      </c>
      <c r="O230" s="109" t="str">
        <f t="shared" si="199"/>
        <v/>
      </c>
      <c r="P230" s="109" t="str">
        <f t="shared" si="199"/>
        <v/>
      </c>
      <c r="Q230" s="109" t="str">
        <f t="shared" si="199"/>
        <v/>
      </c>
      <c r="R230" s="109" t="str">
        <f t="shared" si="199"/>
        <v/>
      </c>
      <c r="S230" s="109" t="str">
        <f t="shared" si="199"/>
        <v/>
      </c>
      <c r="T230" s="109" t="str">
        <f t="shared" si="199"/>
        <v/>
      </c>
      <c r="U230" s="109" t="str">
        <f t="shared" si="199"/>
        <v/>
      </c>
      <c r="V230" s="109" t="str">
        <f t="shared" si="199"/>
        <v/>
      </c>
      <c r="W230" s="109" t="str">
        <f t="shared" si="199"/>
        <v/>
      </c>
      <c r="X230" s="109" t="str">
        <f t="shared" si="199"/>
        <v/>
      </c>
      <c r="Y230" s="109" t="str">
        <f t="shared" si="199"/>
        <v/>
      </c>
      <c r="Z230" s="109" t="str">
        <f t="shared" si="199"/>
        <v/>
      </c>
      <c r="AA230" s="109" t="str">
        <f t="shared" si="199"/>
        <v/>
      </c>
      <c r="AB230" s="109" t="str">
        <f t="shared" si="199"/>
        <v/>
      </c>
      <c r="AC230" s="109" t="str">
        <f t="shared" si="199"/>
        <v/>
      </c>
      <c r="AD230" s="109" t="str">
        <f t="shared" si="199"/>
        <v/>
      </c>
      <c r="AE230" s="109" t="str">
        <f t="shared" si="199"/>
        <v/>
      </c>
      <c r="AF230" s="109" t="str">
        <f t="shared" si="199"/>
        <v/>
      </c>
      <c r="AG230" s="39"/>
    </row>
    <row r="231" spans="1:33" x14ac:dyDescent="0.2">
      <c r="A231" s="96" t="s">
        <v>476</v>
      </c>
      <c r="B231" s="109" t="str">
        <f t="shared" ref="B231:AF231" si="200">IF(OR(B225="",B226=""),"",B226-((B226-B225)*LogGpercent))</f>
        <v/>
      </c>
      <c r="C231" s="109" t="str">
        <f t="shared" si="200"/>
        <v/>
      </c>
      <c r="D231" s="109" t="str">
        <f t="shared" si="200"/>
        <v/>
      </c>
      <c r="E231" s="109" t="str">
        <f t="shared" si="200"/>
        <v/>
      </c>
      <c r="F231" s="109" t="str">
        <f t="shared" si="200"/>
        <v/>
      </c>
      <c r="G231" s="109" t="str">
        <f t="shared" si="200"/>
        <v/>
      </c>
      <c r="H231" s="109" t="str">
        <f t="shared" si="200"/>
        <v/>
      </c>
      <c r="I231" s="109" t="str">
        <f t="shared" si="200"/>
        <v/>
      </c>
      <c r="J231" s="109" t="str">
        <f t="shared" si="200"/>
        <v/>
      </c>
      <c r="K231" s="109" t="str">
        <f t="shared" si="200"/>
        <v/>
      </c>
      <c r="L231" s="109" t="str">
        <f t="shared" si="200"/>
        <v/>
      </c>
      <c r="M231" s="109" t="str">
        <f t="shared" si="200"/>
        <v/>
      </c>
      <c r="N231" s="109" t="str">
        <f t="shared" si="200"/>
        <v/>
      </c>
      <c r="O231" s="109" t="str">
        <f t="shared" si="200"/>
        <v/>
      </c>
      <c r="P231" s="109" t="str">
        <f t="shared" si="200"/>
        <v/>
      </c>
      <c r="Q231" s="109" t="str">
        <f t="shared" si="200"/>
        <v/>
      </c>
      <c r="R231" s="109" t="str">
        <f t="shared" si="200"/>
        <v/>
      </c>
      <c r="S231" s="109" t="str">
        <f t="shared" si="200"/>
        <v/>
      </c>
      <c r="T231" s="109" t="str">
        <f t="shared" si="200"/>
        <v/>
      </c>
      <c r="U231" s="109" t="str">
        <f t="shared" si="200"/>
        <v/>
      </c>
      <c r="V231" s="109" t="str">
        <f t="shared" si="200"/>
        <v/>
      </c>
      <c r="W231" s="109" t="str">
        <f t="shared" si="200"/>
        <v/>
      </c>
      <c r="X231" s="109" t="str">
        <f t="shared" si="200"/>
        <v/>
      </c>
      <c r="Y231" s="109" t="str">
        <f t="shared" si="200"/>
        <v/>
      </c>
      <c r="Z231" s="109" t="str">
        <f t="shared" si="200"/>
        <v/>
      </c>
      <c r="AA231" s="109" t="str">
        <f t="shared" si="200"/>
        <v/>
      </c>
      <c r="AB231" s="109" t="str">
        <f t="shared" si="200"/>
        <v/>
      </c>
      <c r="AC231" s="109" t="str">
        <f t="shared" si="200"/>
        <v/>
      </c>
      <c r="AD231" s="109" t="str">
        <f t="shared" si="200"/>
        <v/>
      </c>
      <c r="AE231" s="109" t="str">
        <f t="shared" si="200"/>
        <v/>
      </c>
      <c r="AF231" s="109" t="str">
        <f t="shared" si="200"/>
        <v/>
      </c>
      <c r="AG231" s="39"/>
    </row>
    <row r="232" spans="1:33" x14ac:dyDescent="0.2">
      <c r="A232" s="96" t="s">
        <v>477</v>
      </c>
      <c r="B232" s="109" t="str">
        <f t="shared" ref="B232:AF232" si="201">IF(OR(B227="",B228=""),"",B228-((B228-B227)*LogGpercent))</f>
        <v/>
      </c>
      <c r="C232" s="109" t="str">
        <f t="shared" si="201"/>
        <v/>
      </c>
      <c r="D232" s="109" t="str">
        <f t="shared" si="201"/>
        <v/>
      </c>
      <c r="E232" s="109" t="str">
        <f t="shared" si="201"/>
        <v/>
      </c>
      <c r="F232" s="109" t="str">
        <f t="shared" si="201"/>
        <v/>
      </c>
      <c r="G232" s="109" t="str">
        <f t="shared" si="201"/>
        <v/>
      </c>
      <c r="H232" s="109" t="str">
        <f t="shared" si="201"/>
        <v/>
      </c>
      <c r="I232" s="109" t="str">
        <f t="shared" si="201"/>
        <v/>
      </c>
      <c r="J232" s="109" t="str">
        <f t="shared" si="201"/>
        <v/>
      </c>
      <c r="K232" s="109" t="str">
        <f t="shared" si="201"/>
        <v/>
      </c>
      <c r="L232" s="109" t="str">
        <f t="shared" si="201"/>
        <v/>
      </c>
      <c r="M232" s="109" t="str">
        <f t="shared" si="201"/>
        <v/>
      </c>
      <c r="N232" s="109" t="str">
        <f t="shared" si="201"/>
        <v/>
      </c>
      <c r="O232" s="109" t="str">
        <f t="shared" si="201"/>
        <v/>
      </c>
      <c r="P232" s="109" t="str">
        <f t="shared" si="201"/>
        <v/>
      </c>
      <c r="Q232" s="109" t="str">
        <f t="shared" si="201"/>
        <v/>
      </c>
      <c r="R232" s="109" t="str">
        <f t="shared" si="201"/>
        <v/>
      </c>
      <c r="S232" s="109" t="str">
        <f t="shared" si="201"/>
        <v/>
      </c>
      <c r="T232" s="109" t="str">
        <f t="shared" si="201"/>
        <v/>
      </c>
      <c r="U232" s="109" t="str">
        <f t="shared" si="201"/>
        <v/>
      </c>
      <c r="V232" s="109" t="str">
        <f t="shared" si="201"/>
        <v/>
      </c>
      <c r="W232" s="109" t="str">
        <f t="shared" si="201"/>
        <v/>
      </c>
      <c r="X232" s="109" t="str">
        <f t="shared" si="201"/>
        <v/>
      </c>
      <c r="Y232" s="109" t="str">
        <f t="shared" si="201"/>
        <v/>
      </c>
      <c r="Z232" s="109" t="str">
        <f t="shared" si="201"/>
        <v/>
      </c>
      <c r="AA232" s="109" t="str">
        <f t="shared" si="201"/>
        <v/>
      </c>
      <c r="AB232" s="109" t="str">
        <f t="shared" si="201"/>
        <v/>
      </c>
      <c r="AC232" s="109" t="str">
        <f t="shared" si="201"/>
        <v/>
      </c>
      <c r="AD232" s="109" t="str">
        <f t="shared" si="201"/>
        <v/>
      </c>
      <c r="AE232" s="109" t="str">
        <f t="shared" si="201"/>
        <v/>
      </c>
      <c r="AF232" s="109" t="str">
        <f t="shared" si="201"/>
        <v/>
      </c>
      <c r="AG232" s="39"/>
    </row>
    <row r="233" spans="1:33" x14ac:dyDescent="0.2">
      <c r="A233" s="96" t="s">
        <v>480</v>
      </c>
      <c r="B233" s="109" t="str">
        <f>IF(OR(B229="",B231=""),"",B231-((B231-B229)*B20))</f>
        <v/>
      </c>
      <c r="C233" s="109" t="str">
        <f>IF(OR(C229="",C231=""),"",C231-((C231-C229)*C20))</f>
        <v/>
      </c>
      <c r="D233" s="109" t="str">
        <f t="shared" ref="D233:AF233" si="202">IF(OR(D229="",D231=""),"",D231-((D231-D229)*D20))</f>
        <v/>
      </c>
      <c r="E233" s="109" t="str">
        <f t="shared" si="202"/>
        <v/>
      </c>
      <c r="F233" s="109" t="str">
        <f t="shared" si="202"/>
        <v/>
      </c>
      <c r="G233" s="109" t="str">
        <f t="shared" si="202"/>
        <v/>
      </c>
      <c r="H233" s="109" t="str">
        <f t="shared" si="202"/>
        <v/>
      </c>
      <c r="I233" s="109" t="str">
        <f t="shared" si="202"/>
        <v/>
      </c>
      <c r="J233" s="109" t="str">
        <f t="shared" si="202"/>
        <v/>
      </c>
      <c r="K233" s="109" t="str">
        <f t="shared" si="202"/>
        <v/>
      </c>
      <c r="L233" s="109" t="str">
        <f t="shared" si="202"/>
        <v/>
      </c>
      <c r="M233" s="109" t="str">
        <f t="shared" si="202"/>
        <v/>
      </c>
      <c r="N233" s="109" t="str">
        <f t="shared" si="202"/>
        <v/>
      </c>
      <c r="O233" s="109" t="str">
        <f t="shared" si="202"/>
        <v/>
      </c>
      <c r="P233" s="109" t="str">
        <f t="shared" si="202"/>
        <v/>
      </c>
      <c r="Q233" s="109" t="str">
        <f t="shared" si="202"/>
        <v/>
      </c>
      <c r="R233" s="109" t="str">
        <f t="shared" si="202"/>
        <v/>
      </c>
      <c r="S233" s="109" t="str">
        <f t="shared" si="202"/>
        <v/>
      </c>
      <c r="T233" s="109" t="str">
        <f t="shared" si="202"/>
        <v/>
      </c>
      <c r="U233" s="109" t="str">
        <f t="shared" si="202"/>
        <v/>
      </c>
      <c r="V233" s="109" t="str">
        <f t="shared" si="202"/>
        <v/>
      </c>
      <c r="W233" s="109" t="str">
        <f t="shared" si="202"/>
        <v/>
      </c>
      <c r="X233" s="109" t="str">
        <f t="shared" si="202"/>
        <v/>
      </c>
      <c r="Y233" s="109" t="str">
        <f t="shared" si="202"/>
        <v/>
      </c>
      <c r="Z233" s="109" t="str">
        <f t="shared" si="202"/>
        <v/>
      </c>
      <c r="AA233" s="109" t="str">
        <f t="shared" si="202"/>
        <v/>
      </c>
      <c r="AB233" s="109" t="str">
        <f t="shared" si="202"/>
        <v/>
      </c>
      <c r="AC233" s="109" t="str">
        <f t="shared" si="202"/>
        <v/>
      </c>
      <c r="AD233" s="109" t="str">
        <f t="shared" si="202"/>
        <v/>
      </c>
      <c r="AE233" s="109" t="str">
        <f t="shared" si="202"/>
        <v/>
      </c>
      <c r="AF233" s="109" t="str">
        <f t="shared" si="202"/>
        <v/>
      </c>
      <c r="AG233" s="39"/>
    </row>
    <row r="234" spans="1:33" x14ac:dyDescent="0.2">
      <c r="A234" s="96" t="s">
        <v>479</v>
      </c>
      <c r="B234" s="109" t="str">
        <f>IF(OR(B230="",B232=""),"",B232-((B232-B230)*B20))</f>
        <v/>
      </c>
      <c r="C234" s="109" t="str">
        <f>IF(OR(C230="",C232=""),"",C232-((C232-C230)*C20))</f>
        <v/>
      </c>
      <c r="D234" s="109" t="str">
        <f t="shared" ref="D234:AF234" si="203">IF(OR(D230="",D232=""),"",D232-((D232-D230)*D20))</f>
        <v/>
      </c>
      <c r="E234" s="109" t="str">
        <f t="shared" si="203"/>
        <v/>
      </c>
      <c r="F234" s="109" t="str">
        <f t="shared" si="203"/>
        <v/>
      </c>
      <c r="G234" s="109" t="str">
        <f t="shared" si="203"/>
        <v/>
      </c>
      <c r="H234" s="109" t="str">
        <f t="shared" si="203"/>
        <v/>
      </c>
      <c r="I234" s="109" t="str">
        <f t="shared" si="203"/>
        <v/>
      </c>
      <c r="J234" s="109" t="str">
        <f t="shared" si="203"/>
        <v/>
      </c>
      <c r="K234" s="109" t="str">
        <f t="shared" si="203"/>
        <v/>
      </c>
      <c r="L234" s="109" t="str">
        <f t="shared" si="203"/>
        <v/>
      </c>
      <c r="M234" s="109" t="str">
        <f t="shared" si="203"/>
        <v/>
      </c>
      <c r="N234" s="109" t="str">
        <f t="shared" si="203"/>
        <v/>
      </c>
      <c r="O234" s="109" t="str">
        <f t="shared" si="203"/>
        <v/>
      </c>
      <c r="P234" s="109" t="str">
        <f t="shared" si="203"/>
        <v/>
      </c>
      <c r="Q234" s="109" t="str">
        <f t="shared" si="203"/>
        <v/>
      </c>
      <c r="R234" s="109" t="str">
        <f t="shared" si="203"/>
        <v/>
      </c>
      <c r="S234" s="109" t="str">
        <f t="shared" si="203"/>
        <v/>
      </c>
      <c r="T234" s="109" t="str">
        <f t="shared" si="203"/>
        <v/>
      </c>
      <c r="U234" s="109" t="str">
        <f t="shared" si="203"/>
        <v/>
      </c>
      <c r="V234" s="109" t="str">
        <f t="shared" si="203"/>
        <v/>
      </c>
      <c r="W234" s="109" t="str">
        <f t="shared" si="203"/>
        <v/>
      </c>
      <c r="X234" s="109" t="str">
        <f t="shared" si="203"/>
        <v/>
      </c>
      <c r="Y234" s="109" t="str">
        <f t="shared" si="203"/>
        <v/>
      </c>
      <c r="Z234" s="109" t="str">
        <f t="shared" si="203"/>
        <v/>
      </c>
      <c r="AA234" s="109" t="str">
        <f t="shared" si="203"/>
        <v/>
      </c>
      <c r="AB234" s="109" t="str">
        <f t="shared" si="203"/>
        <v/>
      </c>
      <c r="AC234" s="109" t="str">
        <f t="shared" si="203"/>
        <v/>
      </c>
      <c r="AD234" s="109" t="str">
        <f t="shared" si="203"/>
        <v/>
      </c>
      <c r="AE234" s="109" t="str">
        <f t="shared" si="203"/>
        <v/>
      </c>
      <c r="AF234" s="109" t="str">
        <f t="shared" si="203"/>
        <v/>
      </c>
      <c r="AG234" s="39"/>
    </row>
    <row r="235" spans="1:33" x14ac:dyDescent="0.2">
      <c r="A235" s="96" t="s">
        <v>490</v>
      </c>
      <c r="B235" s="109" t="str">
        <f>IF(OR(B233="",B234=""),"",B234-((B234-B233)*B196))</f>
        <v/>
      </c>
      <c r="C235" s="109" t="str">
        <f>IF(OR(C233="",C234=""),"",C234-((C234-C233)*C196))</f>
        <v/>
      </c>
      <c r="D235" s="109" t="str">
        <f t="shared" ref="D235:AF235" si="204">IF(OR(D233="",D234=""),"",D234-((D234-D233)*D196))</f>
        <v/>
      </c>
      <c r="E235" s="109" t="str">
        <f t="shared" si="204"/>
        <v/>
      </c>
      <c r="F235" s="109" t="str">
        <f t="shared" si="204"/>
        <v/>
      </c>
      <c r="G235" s="109" t="str">
        <f t="shared" si="204"/>
        <v/>
      </c>
      <c r="H235" s="109" t="str">
        <f t="shared" si="204"/>
        <v/>
      </c>
      <c r="I235" s="109" t="str">
        <f t="shared" si="204"/>
        <v/>
      </c>
      <c r="J235" s="109" t="str">
        <f t="shared" si="204"/>
        <v/>
      </c>
      <c r="K235" s="109" t="str">
        <f t="shared" si="204"/>
        <v/>
      </c>
      <c r="L235" s="109" t="str">
        <f t="shared" si="204"/>
        <v/>
      </c>
      <c r="M235" s="109" t="str">
        <f t="shared" si="204"/>
        <v/>
      </c>
      <c r="N235" s="109" t="str">
        <f t="shared" si="204"/>
        <v/>
      </c>
      <c r="O235" s="109" t="str">
        <f t="shared" si="204"/>
        <v/>
      </c>
      <c r="P235" s="109" t="str">
        <f t="shared" si="204"/>
        <v/>
      </c>
      <c r="Q235" s="109" t="str">
        <f t="shared" si="204"/>
        <v/>
      </c>
      <c r="R235" s="109" t="str">
        <f t="shared" si="204"/>
        <v/>
      </c>
      <c r="S235" s="109" t="str">
        <f t="shared" si="204"/>
        <v/>
      </c>
      <c r="T235" s="109" t="str">
        <f t="shared" si="204"/>
        <v/>
      </c>
      <c r="U235" s="109" t="str">
        <f t="shared" si="204"/>
        <v/>
      </c>
      <c r="V235" s="109" t="str">
        <f t="shared" si="204"/>
        <v/>
      </c>
      <c r="W235" s="109" t="str">
        <f t="shared" si="204"/>
        <v/>
      </c>
      <c r="X235" s="109" t="str">
        <f t="shared" si="204"/>
        <v/>
      </c>
      <c r="Y235" s="109" t="str">
        <f t="shared" si="204"/>
        <v/>
      </c>
      <c r="Z235" s="109" t="str">
        <f t="shared" si="204"/>
        <v/>
      </c>
      <c r="AA235" s="109" t="str">
        <f t="shared" si="204"/>
        <v/>
      </c>
      <c r="AB235" s="109" t="str">
        <f t="shared" si="204"/>
        <v/>
      </c>
      <c r="AC235" s="109" t="str">
        <f t="shared" si="204"/>
        <v/>
      </c>
      <c r="AD235" s="109" t="str">
        <f t="shared" si="204"/>
        <v/>
      </c>
      <c r="AE235" s="109" t="str">
        <f t="shared" si="204"/>
        <v/>
      </c>
      <c r="AF235" s="109" t="str">
        <f t="shared" si="204"/>
        <v/>
      </c>
      <c r="AG235" s="39"/>
    </row>
    <row r="236" spans="1:33" x14ac:dyDescent="0.2">
      <c r="A236" s="96" t="s">
        <v>507</v>
      </c>
      <c r="B236" s="108" t="str">
        <f t="shared" ref="B236:AF236" si="205">IF(OR(B184="",B235="",S2Disinfectant&lt;&gt;"Cl2 (free)"),"",IF(OR(B184=0,B179&gt;9),0,B184/B235))</f>
        <v/>
      </c>
      <c r="C236" s="108" t="str">
        <f t="shared" si="205"/>
        <v/>
      </c>
      <c r="D236" s="108" t="str">
        <f t="shared" si="205"/>
        <v/>
      </c>
      <c r="E236" s="108" t="str">
        <f t="shared" si="205"/>
        <v/>
      </c>
      <c r="F236" s="108" t="str">
        <f t="shared" si="205"/>
        <v/>
      </c>
      <c r="G236" s="108" t="str">
        <f t="shared" si="205"/>
        <v/>
      </c>
      <c r="H236" s="108" t="str">
        <f t="shared" si="205"/>
        <v/>
      </c>
      <c r="I236" s="108" t="str">
        <f t="shared" si="205"/>
        <v/>
      </c>
      <c r="J236" s="108" t="str">
        <f t="shared" si="205"/>
        <v/>
      </c>
      <c r="K236" s="108" t="str">
        <f t="shared" si="205"/>
        <v/>
      </c>
      <c r="L236" s="108" t="str">
        <f t="shared" si="205"/>
        <v/>
      </c>
      <c r="M236" s="108" t="str">
        <f t="shared" si="205"/>
        <v/>
      </c>
      <c r="N236" s="108" t="str">
        <f t="shared" si="205"/>
        <v/>
      </c>
      <c r="O236" s="108" t="str">
        <f t="shared" si="205"/>
        <v/>
      </c>
      <c r="P236" s="108" t="str">
        <f t="shared" si="205"/>
        <v/>
      </c>
      <c r="Q236" s="108" t="str">
        <f t="shared" si="205"/>
        <v/>
      </c>
      <c r="R236" s="108" t="str">
        <f t="shared" si="205"/>
        <v/>
      </c>
      <c r="S236" s="108" t="str">
        <f t="shared" si="205"/>
        <v/>
      </c>
      <c r="T236" s="108" t="str">
        <f t="shared" si="205"/>
        <v/>
      </c>
      <c r="U236" s="108" t="str">
        <f t="shared" si="205"/>
        <v/>
      </c>
      <c r="V236" s="108" t="str">
        <f t="shared" si="205"/>
        <v/>
      </c>
      <c r="W236" s="108" t="str">
        <f t="shared" si="205"/>
        <v/>
      </c>
      <c r="X236" s="108" t="str">
        <f t="shared" si="205"/>
        <v/>
      </c>
      <c r="Y236" s="108" t="str">
        <f t="shared" si="205"/>
        <v/>
      </c>
      <c r="Z236" s="108" t="str">
        <f t="shared" si="205"/>
        <v/>
      </c>
      <c r="AA236" s="108" t="str">
        <f t="shared" si="205"/>
        <v/>
      </c>
      <c r="AB236" s="108" t="str">
        <f t="shared" si="205"/>
        <v/>
      </c>
      <c r="AC236" s="108" t="str">
        <f t="shared" si="205"/>
        <v/>
      </c>
      <c r="AD236" s="108" t="str">
        <f t="shared" si="205"/>
        <v/>
      </c>
      <c r="AE236" s="108" t="str">
        <f t="shared" si="205"/>
        <v/>
      </c>
      <c r="AF236" s="108" t="str">
        <f t="shared" si="205"/>
        <v/>
      </c>
      <c r="AG236" s="39"/>
    </row>
    <row r="237" spans="1:33" x14ac:dyDescent="0.2">
      <c r="A237" s="38"/>
      <c r="AG237" s="39"/>
    </row>
    <row r="238" spans="1:33" x14ac:dyDescent="0.2">
      <c r="A238" s="32" t="s">
        <v>497</v>
      </c>
      <c r="AG238" s="39"/>
    </row>
    <row r="239" spans="1:33" x14ac:dyDescent="0.2">
      <c r="A239" s="96" t="s">
        <v>500</v>
      </c>
      <c r="B239" s="99" t="str">
        <f>IF(B179="","",IF(B179&lt;=9,1,2))</f>
        <v/>
      </c>
      <c r="C239" s="99" t="str">
        <f>IF(C179="","",IF(C179&lt;=9,1,2))</f>
        <v/>
      </c>
      <c r="D239" s="99" t="str">
        <f t="shared" ref="D239:AF239" si="206">IF(D179="","",IF(D179&lt;=9,1,2))</f>
        <v/>
      </c>
      <c r="E239" s="99" t="str">
        <f t="shared" si="206"/>
        <v/>
      </c>
      <c r="F239" s="99" t="str">
        <f t="shared" si="206"/>
        <v/>
      </c>
      <c r="G239" s="99" t="str">
        <f t="shared" si="206"/>
        <v/>
      </c>
      <c r="H239" s="99" t="str">
        <f t="shared" si="206"/>
        <v/>
      </c>
      <c r="I239" s="99" t="str">
        <f t="shared" si="206"/>
        <v/>
      </c>
      <c r="J239" s="99" t="str">
        <f t="shared" si="206"/>
        <v/>
      </c>
      <c r="K239" s="99" t="str">
        <f t="shared" si="206"/>
        <v/>
      </c>
      <c r="L239" s="99" t="str">
        <f t="shared" si="206"/>
        <v/>
      </c>
      <c r="M239" s="99" t="str">
        <f t="shared" si="206"/>
        <v/>
      </c>
      <c r="N239" s="99" t="str">
        <f t="shared" si="206"/>
        <v/>
      </c>
      <c r="O239" s="99" t="str">
        <f t="shared" si="206"/>
        <v/>
      </c>
      <c r="P239" s="99" t="str">
        <f t="shared" si="206"/>
        <v/>
      </c>
      <c r="Q239" s="99" t="str">
        <f t="shared" si="206"/>
        <v/>
      </c>
      <c r="R239" s="99" t="str">
        <f t="shared" si="206"/>
        <v/>
      </c>
      <c r="S239" s="99" t="str">
        <f t="shared" si="206"/>
        <v/>
      </c>
      <c r="T239" s="99" t="str">
        <f t="shared" si="206"/>
        <v/>
      </c>
      <c r="U239" s="99" t="str">
        <f t="shared" si="206"/>
        <v/>
      </c>
      <c r="V239" s="99" t="str">
        <f t="shared" si="206"/>
        <v/>
      </c>
      <c r="W239" s="99" t="str">
        <f t="shared" si="206"/>
        <v/>
      </c>
      <c r="X239" s="99" t="str">
        <f t="shared" si="206"/>
        <v/>
      </c>
      <c r="Y239" s="99" t="str">
        <f t="shared" si="206"/>
        <v/>
      </c>
      <c r="Z239" s="99" t="str">
        <f t="shared" si="206"/>
        <v/>
      </c>
      <c r="AA239" s="99" t="str">
        <f t="shared" si="206"/>
        <v/>
      </c>
      <c r="AB239" s="99" t="str">
        <f t="shared" si="206"/>
        <v/>
      </c>
      <c r="AC239" s="99" t="str">
        <f t="shared" si="206"/>
        <v/>
      </c>
      <c r="AD239" s="99" t="str">
        <f t="shared" si="206"/>
        <v/>
      </c>
      <c r="AE239" s="99" t="str">
        <f t="shared" si="206"/>
        <v/>
      </c>
      <c r="AF239" s="99" t="str">
        <f t="shared" si="206"/>
        <v/>
      </c>
      <c r="AG239" s="39"/>
    </row>
    <row r="240" spans="1:33" x14ac:dyDescent="0.2">
      <c r="A240" s="96" t="s">
        <v>501</v>
      </c>
      <c r="B240" s="99" t="str">
        <f>IF(B239="","",IF(AND(B179&lt;=10,B239&gt;=2),B239-1,IF(B179&gt;10,2,1)))</f>
        <v/>
      </c>
      <c r="C240" s="99" t="str">
        <f>IF(C239="","",IF(AND(C179&lt;=10,C239&gt;=2),C239-1,IF(C179&gt;10,2,1)))</f>
        <v/>
      </c>
      <c r="D240" s="99" t="str">
        <f t="shared" ref="D240:AF240" si="207">IF(D239="","",IF(AND(D179&lt;=10,D239&gt;=2),D239-1,IF(D179&gt;10,2,1)))</f>
        <v/>
      </c>
      <c r="E240" s="99" t="str">
        <f t="shared" si="207"/>
        <v/>
      </c>
      <c r="F240" s="99" t="str">
        <f t="shared" si="207"/>
        <v/>
      </c>
      <c r="G240" s="99" t="str">
        <f t="shared" si="207"/>
        <v/>
      </c>
      <c r="H240" s="99" t="str">
        <f t="shared" si="207"/>
        <v/>
      </c>
      <c r="I240" s="99" t="str">
        <f t="shared" si="207"/>
        <v/>
      </c>
      <c r="J240" s="99" t="str">
        <f t="shared" si="207"/>
        <v/>
      </c>
      <c r="K240" s="99" t="str">
        <f t="shared" si="207"/>
        <v/>
      </c>
      <c r="L240" s="99" t="str">
        <f t="shared" si="207"/>
        <v/>
      </c>
      <c r="M240" s="99" t="str">
        <f t="shared" si="207"/>
        <v/>
      </c>
      <c r="N240" s="99" t="str">
        <f t="shared" si="207"/>
        <v/>
      </c>
      <c r="O240" s="99" t="str">
        <f t="shared" si="207"/>
        <v/>
      </c>
      <c r="P240" s="99" t="str">
        <f t="shared" si="207"/>
        <v/>
      </c>
      <c r="Q240" s="99" t="str">
        <f t="shared" si="207"/>
        <v/>
      </c>
      <c r="R240" s="99" t="str">
        <f t="shared" si="207"/>
        <v/>
      </c>
      <c r="S240" s="99" t="str">
        <f t="shared" si="207"/>
        <v/>
      </c>
      <c r="T240" s="99" t="str">
        <f t="shared" si="207"/>
        <v/>
      </c>
      <c r="U240" s="99" t="str">
        <f t="shared" si="207"/>
        <v/>
      </c>
      <c r="V240" s="99" t="str">
        <f t="shared" si="207"/>
        <v/>
      </c>
      <c r="W240" s="99" t="str">
        <f t="shared" si="207"/>
        <v/>
      </c>
      <c r="X240" s="99" t="str">
        <f t="shared" si="207"/>
        <v/>
      </c>
      <c r="Y240" s="99" t="str">
        <f t="shared" si="207"/>
        <v/>
      </c>
      <c r="Z240" s="99" t="str">
        <f t="shared" si="207"/>
        <v/>
      </c>
      <c r="AA240" s="99" t="str">
        <f t="shared" si="207"/>
        <v/>
      </c>
      <c r="AB240" s="99" t="str">
        <f t="shared" si="207"/>
        <v/>
      </c>
      <c r="AC240" s="99" t="str">
        <f t="shared" si="207"/>
        <v/>
      </c>
      <c r="AD240" s="99" t="str">
        <f t="shared" si="207"/>
        <v/>
      </c>
      <c r="AE240" s="99" t="str">
        <f t="shared" si="207"/>
        <v/>
      </c>
      <c r="AF240" s="99" t="str">
        <f t="shared" si="207"/>
        <v/>
      </c>
      <c r="AG240" s="39"/>
    </row>
    <row r="241" spans="1:33" x14ac:dyDescent="0.2">
      <c r="A241" s="96" t="s">
        <v>528</v>
      </c>
      <c r="B241" s="100">
        <f>IF(B240=2,0,IF(B239=2,(10-B179)/1,0))</f>
        <v>0</v>
      </c>
      <c r="C241" s="100">
        <f>IF(C240=2,0,IF(C239=2,(10-C179)/1,0))</f>
        <v>0</v>
      </c>
      <c r="D241" s="100">
        <f t="shared" ref="D241:AF241" si="208">IF(D240=2,0,IF(D239=2,(10-D179)/1,0))</f>
        <v>0</v>
      </c>
      <c r="E241" s="100">
        <f t="shared" si="208"/>
        <v>0</v>
      </c>
      <c r="F241" s="100">
        <f t="shared" si="208"/>
        <v>0</v>
      </c>
      <c r="G241" s="100">
        <f t="shared" si="208"/>
        <v>0</v>
      </c>
      <c r="H241" s="100">
        <f t="shared" si="208"/>
        <v>0</v>
      </c>
      <c r="I241" s="100">
        <f t="shared" si="208"/>
        <v>0</v>
      </c>
      <c r="J241" s="100">
        <f t="shared" si="208"/>
        <v>0</v>
      </c>
      <c r="K241" s="100">
        <f t="shared" si="208"/>
        <v>0</v>
      </c>
      <c r="L241" s="100">
        <f t="shared" si="208"/>
        <v>0</v>
      </c>
      <c r="M241" s="100">
        <f t="shared" si="208"/>
        <v>0</v>
      </c>
      <c r="N241" s="100">
        <f t="shared" si="208"/>
        <v>0</v>
      </c>
      <c r="O241" s="100">
        <f t="shared" si="208"/>
        <v>0</v>
      </c>
      <c r="P241" s="100">
        <f t="shared" si="208"/>
        <v>0</v>
      </c>
      <c r="Q241" s="100">
        <f t="shared" si="208"/>
        <v>0</v>
      </c>
      <c r="R241" s="100">
        <f t="shared" si="208"/>
        <v>0</v>
      </c>
      <c r="S241" s="100">
        <f t="shared" si="208"/>
        <v>0</v>
      </c>
      <c r="T241" s="100">
        <f t="shared" si="208"/>
        <v>0</v>
      </c>
      <c r="U241" s="100">
        <f t="shared" si="208"/>
        <v>0</v>
      </c>
      <c r="V241" s="100">
        <f t="shared" si="208"/>
        <v>0</v>
      </c>
      <c r="W241" s="100">
        <f t="shared" si="208"/>
        <v>0</v>
      </c>
      <c r="X241" s="100">
        <f t="shared" si="208"/>
        <v>0</v>
      </c>
      <c r="Y241" s="100">
        <f t="shared" si="208"/>
        <v>0</v>
      </c>
      <c r="Z241" s="100">
        <f t="shared" si="208"/>
        <v>0</v>
      </c>
      <c r="AA241" s="100">
        <f t="shared" si="208"/>
        <v>0</v>
      </c>
      <c r="AB241" s="100">
        <f t="shared" si="208"/>
        <v>0</v>
      </c>
      <c r="AC241" s="100">
        <f t="shared" si="208"/>
        <v>0</v>
      </c>
      <c r="AD241" s="100">
        <f t="shared" si="208"/>
        <v>0</v>
      </c>
      <c r="AE241" s="100">
        <f t="shared" si="208"/>
        <v>0</v>
      </c>
      <c r="AF241" s="100">
        <f t="shared" si="208"/>
        <v>0</v>
      </c>
      <c r="AG241" s="39"/>
    </row>
    <row r="242" spans="1:33" x14ac:dyDescent="0.2">
      <c r="A242" s="96" t="s">
        <v>592</v>
      </c>
      <c r="B242" s="99" t="str">
        <f t="shared" ref="B242:AF242" si="209">IF(OR(LogVcat2="",B240="",B239=3),"",IF(LogVcat2=0,0,CONCATENATE(B240,"-",LogVcat2)))</f>
        <v/>
      </c>
      <c r="C242" s="99" t="str">
        <f t="shared" si="209"/>
        <v/>
      </c>
      <c r="D242" s="99" t="str">
        <f t="shared" si="209"/>
        <v/>
      </c>
      <c r="E242" s="99" t="str">
        <f t="shared" si="209"/>
        <v/>
      </c>
      <c r="F242" s="99" t="str">
        <f t="shared" si="209"/>
        <v/>
      </c>
      <c r="G242" s="99" t="str">
        <f t="shared" si="209"/>
        <v/>
      </c>
      <c r="H242" s="99" t="str">
        <f t="shared" si="209"/>
        <v/>
      </c>
      <c r="I242" s="99" t="str">
        <f t="shared" si="209"/>
        <v/>
      </c>
      <c r="J242" s="99" t="str">
        <f t="shared" si="209"/>
        <v/>
      </c>
      <c r="K242" s="99" t="str">
        <f t="shared" si="209"/>
        <v/>
      </c>
      <c r="L242" s="99" t="str">
        <f t="shared" si="209"/>
        <v/>
      </c>
      <c r="M242" s="99" t="str">
        <f t="shared" si="209"/>
        <v/>
      </c>
      <c r="N242" s="99" t="str">
        <f t="shared" si="209"/>
        <v/>
      </c>
      <c r="O242" s="99" t="str">
        <f t="shared" si="209"/>
        <v/>
      </c>
      <c r="P242" s="99" t="str">
        <f t="shared" si="209"/>
        <v/>
      </c>
      <c r="Q242" s="99" t="str">
        <f t="shared" si="209"/>
        <v/>
      </c>
      <c r="R242" s="99" t="str">
        <f t="shared" si="209"/>
        <v/>
      </c>
      <c r="S242" s="99" t="str">
        <f t="shared" si="209"/>
        <v/>
      </c>
      <c r="T242" s="99" t="str">
        <f t="shared" si="209"/>
        <v/>
      </c>
      <c r="U242" s="99" t="str">
        <f t="shared" si="209"/>
        <v/>
      </c>
      <c r="V242" s="99" t="str">
        <f t="shared" si="209"/>
        <v/>
      </c>
      <c r="W242" s="99" t="str">
        <f t="shared" si="209"/>
        <v/>
      </c>
      <c r="X242" s="99" t="str">
        <f t="shared" si="209"/>
        <v/>
      </c>
      <c r="Y242" s="99" t="str">
        <f t="shared" si="209"/>
        <v/>
      </c>
      <c r="Z242" s="99" t="str">
        <f t="shared" si="209"/>
        <v/>
      </c>
      <c r="AA242" s="99" t="str">
        <f t="shared" si="209"/>
        <v/>
      </c>
      <c r="AB242" s="99" t="str">
        <f t="shared" si="209"/>
        <v/>
      </c>
      <c r="AC242" s="99" t="str">
        <f t="shared" si="209"/>
        <v/>
      </c>
      <c r="AD242" s="99" t="str">
        <f t="shared" si="209"/>
        <v/>
      </c>
      <c r="AE242" s="99" t="str">
        <f t="shared" si="209"/>
        <v/>
      </c>
      <c r="AF242" s="99" t="str">
        <f t="shared" si="209"/>
        <v/>
      </c>
      <c r="AG242" s="39"/>
    </row>
    <row r="243" spans="1:33" x14ac:dyDescent="0.2">
      <c r="A243" s="96" t="s">
        <v>593</v>
      </c>
      <c r="B243" s="99" t="str">
        <f t="shared" ref="B243:AF243" si="210">IF(OR(LogVcat1="",B240="",B239=3),"",CONCATENATE(B240,"-",LogVcat1))</f>
        <v/>
      </c>
      <c r="C243" s="99" t="str">
        <f t="shared" si="210"/>
        <v/>
      </c>
      <c r="D243" s="99" t="str">
        <f t="shared" si="210"/>
        <v/>
      </c>
      <c r="E243" s="99" t="str">
        <f t="shared" si="210"/>
        <v/>
      </c>
      <c r="F243" s="99" t="str">
        <f t="shared" si="210"/>
        <v/>
      </c>
      <c r="G243" s="99" t="str">
        <f t="shared" si="210"/>
        <v/>
      </c>
      <c r="H243" s="99" t="str">
        <f t="shared" si="210"/>
        <v/>
      </c>
      <c r="I243" s="99" t="str">
        <f t="shared" si="210"/>
        <v/>
      </c>
      <c r="J243" s="99" t="str">
        <f t="shared" si="210"/>
        <v/>
      </c>
      <c r="K243" s="99" t="str">
        <f t="shared" si="210"/>
        <v/>
      </c>
      <c r="L243" s="99" t="str">
        <f t="shared" si="210"/>
        <v/>
      </c>
      <c r="M243" s="99" t="str">
        <f t="shared" si="210"/>
        <v/>
      </c>
      <c r="N243" s="99" t="str">
        <f t="shared" si="210"/>
        <v/>
      </c>
      <c r="O243" s="99" t="str">
        <f t="shared" si="210"/>
        <v/>
      </c>
      <c r="P243" s="99" t="str">
        <f t="shared" si="210"/>
        <v/>
      </c>
      <c r="Q243" s="99" t="str">
        <f t="shared" si="210"/>
        <v/>
      </c>
      <c r="R243" s="99" t="str">
        <f t="shared" si="210"/>
        <v/>
      </c>
      <c r="S243" s="99" t="str">
        <f t="shared" si="210"/>
        <v/>
      </c>
      <c r="T243" s="99" t="str">
        <f t="shared" si="210"/>
        <v/>
      </c>
      <c r="U243" s="99" t="str">
        <f t="shared" si="210"/>
        <v/>
      </c>
      <c r="V243" s="99" t="str">
        <f t="shared" si="210"/>
        <v/>
      </c>
      <c r="W243" s="99" t="str">
        <f t="shared" si="210"/>
        <v/>
      </c>
      <c r="X243" s="99" t="str">
        <f t="shared" si="210"/>
        <v/>
      </c>
      <c r="Y243" s="99" t="str">
        <f t="shared" si="210"/>
        <v/>
      </c>
      <c r="Z243" s="99" t="str">
        <f t="shared" si="210"/>
        <v/>
      </c>
      <c r="AA243" s="99" t="str">
        <f t="shared" si="210"/>
        <v/>
      </c>
      <c r="AB243" s="99" t="str">
        <f t="shared" si="210"/>
        <v/>
      </c>
      <c r="AC243" s="99" t="str">
        <f t="shared" si="210"/>
        <v/>
      </c>
      <c r="AD243" s="99" t="str">
        <f t="shared" si="210"/>
        <v/>
      </c>
      <c r="AE243" s="99" t="str">
        <f t="shared" si="210"/>
        <v/>
      </c>
      <c r="AF243" s="99" t="str">
        <f t="shared" si="210"/>
        <v/>
      </c>
      <c r="AG243" s="39"/>
    </row>
    <row r="244" spans="1:33" x14ac:dyDescent="0.2">
      <c r="A244" s="96" t="s">
        <v>594</v>
      </c>
      <c r="B244" s="99" t="str">
        <f t="shared" ref="B244:AF244" si="211">IF(OR(LogVcat2="",B240="",B239=3),"",IF(LogVcat2=0,0,CONCATENATE(B239,"-",LogVcat2)))</f>
        <v/>
      </c>
      <c r="C244" s="99" t="str">
        <f t="shared" si="211"/>
        <v/>
      </c>
      <c r="D244" s="99" t="str">
        <f t="shared" si="211"/>
        <v/>
      </c>
      <c r="E244" s="99" t="str">
        <f t="shared" si="211"/>
        <v/>
      </c>
      <c r="F244" s="99" t="str">
        <f t="shared" si="211"/>
        <v/>
      </c>
      <c r="G244" s="99" t="str">
        <f t="shared" si="211"/>
        <v/>
      </c>
      <c r="H244" s="99" t="str">
        <f t="shared" si="211"/>
        <v/>
      </c>
      <c r="I244" s="99" t="str">
        <f t="shared" si="211"/>
        <v/>
      </c>
      <c r="J244" s="99" t="str">
        <f t="shared" si="211"/>
        <v/>
      </c>
      <c r="K244" s="99" t="str">
        <f t="shared" si="211"/>
        <v/>
      </c>
      <c r="L244" s="99" t="str">
        <f t="shared" si="211"/>
        <v/>
      </c>
      <c r="M244" s="99" t="str">
        <f t="shared" si="211"/>
        <v/>
      </c>
      <c r="N244" s="99" t="str">
        <f t="shared" si="211"/>
        <v/>
      </c>
      <c r="O244" s="99" t="str">
        <f t="shared" si="211"/>
        <v/>
      </c>
      <c r="P244" s="99" t="str">
        <f t="shared" si="211"/>
        <v/>
      </c>
      <c r="Q244" s="99" t="str">
        <f t="shared" si="211"/>
        <v/>
      </c>
      <c r="R244" s="99" t="str">
        <f t="shared" si="211"/>
        <v/>
      </c>
      <c r="S244" s="99" t="str">
        <f t="shared" si="211"/>
        <v/>
      </c>
      <c r="T244" s="99" t="str">
        <f t="shared" si="211"/>
        <v/>
      </c>
      <c r="U244" s="99" t="str">
        <f t="shared" si="211"/>
        <v/>
      </c>
      <c r="V244" s="99" t="str">
        <f t="shared" si="211"/>
        <v/>
      </c>
      <c r="W244" s="99" t="str">
        <f t="shared" si="211"/>
        <v/>
      </c>
      <c r="X244" s="99" t="str">
        <f t="shared" si="211"/>
        <v/>
      </c>
      <c r="Y244" s="99" t="str">
        <f t="shared" si="211"/>
        <v/>
      </c>
      <c r="Z244" s="99" t="str">
        <f t="shared" si="211"/>
        <v/>
      </c>
      <c r="AA244" s="99" t="str">
        <f t="shared" si="211"/>
        <v/>
      </c>
      <c r="AB244" s="99" t="str">
        <f t="shared" si="211"/>
        <v/>
      </c>
      <c r="AC244" s="99" t="str">
        <f t="shared" si="211"/>
        <v/>
      </c>
      <c r="AD244" s="99" t="str">
        <f t="shared" si="211"/>
        <v/>
      </c>
      <c r="AE244" s="99" t="str">
        <f t="shared" si="211"/>
        <v/>
      </c>
      <c r="AF244" s="99" t="str">
        <f t="shared" si="211"/>
        <v/>
      </c>
      <c r="AG244" s="39"/>
    </row>
    <row r="245" spans="1:33" x14ac:dyDescent="0.2">
      <c r="A245" s="96" t="s">
        <v>595</v>
      </c>
      <c r="B245" s="99" t="str">
        <f t="shared" ref="B245:AF245" si="212">IF(OR(LogVcat1="",B240="",B239=3),"",CONCATENATE(B239,"-",LogVcat1))</f>
        <v/>
      </c>
      <c r="C245" s="99" t="str">
        <f t="shared" si="212"/>
        <v/>
      </c>
      <c r="D245" s="99" t="str">
        <f t="shared" si="212"/>
        <v/>
      </c>
      <c r="E245" s="99" t="str">
        <f t="shared" si="212"/>
        <v/>
      </c>
      <c r="F245" s="99" t="str">
        <f t="shared" si="212"/>
        <v/>
      </c>
      <c r="G245" s="99" t="str">
        <f t="shared" si="212"/>
        <v/>
      </c>
      <c r="H245" s="99" t="str">
        <f t="shared" si="212"/>
        <v/>
      </c>
      <c r="I245" s="99" t="str">
        <f t="shared" si="212"/>
        <v/>
      </c>
      <c r="J245" s="99" t="str">
        <f t="shared" si="212"/>
        <v/>
      </c>
      <c r="K245" s="99" t="str">
        <f t="shared" si="212"/>
        <v/>
      </c>
      <c r="L245" s="99" t="str">
        <f t="shared" si="212"/>
        <v/>
      </c>
      <c r="M245" s="99" t="str">
        <f t="shared" si="212"/>
        <v/>
      </c>
      <c r="N245" s="99" t="str">
        <f t="shared" si="212"/>
        <v/>
      </c>
      <c r="O245" s="99" t="str">
        <f t="shared" si="212"/>
        <v/>
      </c>
      <c r="P245" s="99" t="str">
        <f t="shared" si="212"/>
        <v/>
      </c>
      <c r="Q245" s="99" t="str">
        <f t="shared" si="212"/>
        <v/>
      </c>
      <c r="R245" s="99" t="str">
        <f t="shared" si="212"/>
        <v/>
      </c>
      <c r="S245" s="99" t="str">
        <f t="shared" si="212"/>
        <v/>
      </c>
      <c r="T245" s="99" t="str">
        <f t="shared" si="212"/>
        <v/>
      </c>
      <c r="U245" s="99" t="str">
        <f t="shared" si="212"/>
        <v/>
      </c>
      <c r="V245" s="99" t="str">
        <f t="shared" si="212"/>
        <v/>
      </c>
      <c r="W245" s="99" t="str">
        <f t="shared" si="212"/>
        <v/>
      </c>
      <c r="X245" s="99" t="str">
        <f t="shared" si="212"/>
        <v/>
      </c>
      <c r="Y245" s="99" t="str">
        <f t="shared" si="212"/>
        <v/>
      </c>
      <c r="Z245" s="99" t="str">
        <f t="shared" si="212"/>
        <v/>
      </c>
      <c r="AA245" s="99" t="str">
        <f t="shared" si="212"/>
        <v/>
      </c>
      <c r="AB245" s="99" t="str">
        <f t="shared" si="212"/>
        <v/>
      </c>
      <c r="AC245" s="99" t="str">
        <f t="shared" si="212"/>
        <v/>
      </c>
      <c r="AD245" s="99" t="str">
        <f t="shared" si="212"/>
        <v/>
      </c>
      <c r="AE245" s="99" t="str">
        <f t="shared" si="212"/>
        <v/>
      </c>
      <c r="AF245" s="99" t="str">
        <f t="shared" si="212"/>
        <v/>
      </c>
      <c r="AG245" s="39"/>
    </row>
    <row r="246" spans="1:33" x14ac:dyDescent="0.2">
      <c r="A246" s="96" t="s">
        <v>452</v>
      </c>
      <c r="B246" s="99" t="str">
        <f t="shared" ref="B246:AF246" si="213">IF(OR(B184="",B242="",B18=""),"",HLOOKUP(B242,VirusCTtable,B19+2,FALSE))</f>
        <v/>
      </c>
      <c r="C246" s="99" t="str">
        <f t="shared" si="213"/>
        <v/>
      </c>
      <c r="D246" s="99" t="str">
        <f t="shared" si="213"/>
        <v/>
      </c>
      <c r="E246" s="99" t="str">
        <f t="shared" si="213"/>
        <v/>
      </c>
      <c r="F246" s="99" t="str">
        <f t="shared" si="213"/>
        <v/>
      </c>
      <c r="G246" s="99" t="str">
        <f t="shared" si="213"/>
        <v/>
      </c>
      <c r="H246" s="99" t="str">
        <f t="shared" si="213"/>
        <v/>
      </c>
      <c r="I246" s="99" t="str">
        <f t="shared" si="213"/>
        <v/>
      </c>
      <c r="J246" s="99" t="str">
        <f t="shared" si="213"/>
        <v/>
      </c>
      <c r="K246" s="99" t="str">
        <f t="shared" si="213"/>
        <v/>
      </c>
      <c r="L246" s="99" t="str">
        <f t="shared" si="213"/>
        <v/>
      </c>
      <c r="M246" s="99" t="str">
        <f t="shared" si="213"/>
        <v/>
      </c>
      <c r="N246" s="99" t="str">
        <f t="shared" si="213"/>
        <v/>
      </c>
      <c r="O246" s="99" t="str">
        <f t="shared" si="213"/>
        <v/>
      </c>
      <c r="P246" s="99" t="str">
        <f t="shared" si="213"/>
        <v/>
      </c>
      <c r="Q246" s="99" t="str">
        <f t="shared" si="213"/>
        <v/>
      </c>
      <c r="R246" s="99" t="str">
        <f t="shared" si="213"/>
        <v/>
      </c>
      <c r="S246" s="99" t="str">
        <f t="shared" si="213"/>
        <v/>
      </c>
      <c r="T246" s="99" t="str">
        <f t="shared" si="213"/>
        <v/>
      </c>
      <c r="U246" s="99" t="str">
        <f t="shared" si="213"/>
        <v/>
      </c>
      <c r="V246" s="99" t="str">
        <f t="shared" si="213"/>
        <v/>
      </c>
      <c r="W246" s="99" t="str">
        <f t="shared" si="213"/>
        <v/>
      </c>
      <c r="X246" s="99" t="str">
        <f t="shared" si="213"/>
        <v/>
      </c>
      <c r="Y246" s="99" t="str">
        <f t="shared" si="213"/>
        <v/>
      </c>
      <c r="Z246" s="99" t="str">
        <f t="shared" si="213"/>
        <v/>
      </c>
      <c r="AA246" s="99" t="str">
        <f t="shared" si="213"/>
        <v/>
      </c>
      <c r="AB246" s="99" t="str">
        <f t="shared" si="213"/>
        <v/>
      </c>
      <c r="AC246" s="99" t="str">
        <f t="shared" si="213"/>
        <v/>
      </c>
      <c r="AD246" s="99" t="str">
        <f t="shared" si="213"/>
        <v/>
      </c>
      <c r="AE246" s="99" t="str">
        <f t="shared" si="213"/>
        <v/>
      </c>
      <c r="AF246" s="99" t="str">
        <f t="shared" si="213"/>
        <v/>
      </c>
      <c r="AG246" s="39"/>
    </row>
    <row r="247" spans="1:33" x14ac:dyDescent="0.2">
      <c r="A247" s="96" t="s">
        <v>453</v>
      </c>
      <c r="B247" s="99" t="str">
        <f t="shared" ref="B247:AF247" si="214">IF(OR(B184="",B243="",B18=""),"",HLOOKUP(B243,VirusCTtable,B19+2,FALSE))</f>
        <v/>
      </c>
      <c r="C247" s="99" t="str">
        <f t="shared" si="214"/>
        <v/>
      </c>
      <c r="D247" s="99" t="str">
        <f t="shared" si="214"/>
        <v/>
      </c>
      <c r="E247" s="99" t="str">
        <f t="shared" si="214"/>
        <v/>
      </c>
      <c r="F247" s="99" t="str">
        <f t="shared" si="214"/>
        <v/>
      </c>
      <c r="G247" s="99" t="str">
        <f t="shared" si="214"/>
        <v/>
      </c>
      <c r="H247" s="99" t="str">
        <f t="shared" si="214"/>
        <v/>
      </c>
      <c r="I247" s="99" t="str">
        <f t="shared" si="214"/>
        <v/>
      </c>
      <c r="J247" s="99" t="str">
        <f t="shared" si="214"/>
        <v/>
      </c>
      <c r="K247" s="99" t="str">
        <f t="shared" si="214"/>
        <v/>
      </c>
      <c r="L247" s="99" t="str">
        <f t="shared" si="214"/>
        <v/>
      </c>
      <c r="M247" s="99" t="str">
        <f t="shared" si="214"/>
        <v/>
      </c>
      <c r="N247" s="99" t="str">
        <f t="shared" si="214"/>
        <v/>
      </c>
      <c r="O247" s="99" t="str">
        <f t="shared" si="214"/>
        <v/>
      </c>
      <c r="P247" s="99" t="str">
        <f t="shared" si="214"/>
        <v/>
      </c>
      <c r="Q247" s="99" t="str">
        <f t="shared" si="214"/>
        <v/>
      </c>
      <c r="R247" s="99" t="str">
        <f t="shared" si="214"/>
        <v/>
      </c>
      <c r="S247" s="99" t="str">
        <f t="shared" si="214"/>
        <v/>
      </c>
      <c r="T247" s="99" t="str">
        <f t="shared" si="214"/>
        <v/>
      </c>
      <c r="U247" s="99" t="str">
        <f t="shared" si="214"/>
        <v/>
      </c>
      <c r="V247" s="99" t="str">
        <f t="shared" si="214"/>
        <v/>
      </c>
      <c r="W247" s="99" t="str">
        <f t="shared" si="214"/>
        <v/>
      </c>
      <c r="X247" s="99" t="str">
        <f t="shared" si="214"/>
        <v/>
      </c>
      <c r="Y247" s="99" t="str">
        <f t="shared" si="214"/>
        <v/>
      </c>
      <c r="Z247" s="99" t="str">
        <f t="shared" si="214"/>
        <v/>
      </c>
      <c r="AA247" s="99" t="str">
        <f t="shared" si="214"/>
        <v/>
      </c>
      <c r="AB247" s="99" t="str">
        <f t="shared" si="214"/>
        <v/>
      </c>
      <c r="AC247" s="99" t="str">
        <f t="shared" si="214"/>
        <v/>
      </c>
      <c r="AD247" s="99" t="str">
        <f t="shared" si="214"/>
        <v/>
      </c>
      <c r="AE247" s="99" t="str">
        <f t="shared" si="214"/>
        <v/>
      </c>
      <c r="AF247" s="99" t="str">
        <f t="shared" si="214"/>
        <v/>
      </c>
      <c r="AG247" s="39"/>
    </row>
    <row r="248" spans="1:33" x14ac:dyDescent="0.2">
      <c r="A248" s="96" t="s">
        <v>454</v>
      </c>
      <c r="B248" s="99" t="str">
        <f t="shared" ref="B248:AF248" si="215">IF(OR(B184="",B242="",B18=""),"",HLOOKUP(B242,VirusCTtable,B18+2,FALSE))</f>
        <v/>
      </c>
      <c r="C248" s="99" t="str">
        <f t="shared" si="215"/>
        <v/>
      </c>
      <c r="D248" s="99" t="str">
        <f t="shared" si="215"/>
        <v/>
      </c>
      <c r="E248" s="99" t="str">
        <f t="shared" si="215"/>
        <v/>
      </c>
      <c r="F248" s="99" t="str">
        <f t="shared" si="215"/>
        <v/>
      </c>
      <c r="G248" s="99" t="str">
        <f t="shared" si="215"/>
        <v/>
      </c>
      <c r="H248" s="99" t="str">
        <f t="shared" si="215"/>
        <v/>
      </c>
      <c r="I248" s="99" t="str">
        <f t="shared" si="215"/>
        <v/>
      </c>
      <c r="J248" s="99" t="str">
        <f t="shared" si="215"/>
        <v/>
      </c>
      <c r="K248" s="99" t="str">
        <f t="shared" si="215"/>
        <v/>
      </c>
      <c r="L248" s="99" t="str">
        <f t="shared" si="215"/>
        <v/>
      </c>
      <c r="M248" s="99" t="str">
        <f t="shared" si="215"/>
        <v/>
      </c>
      <c r="N248" s="99" t="str">
        <f t="shared" si="215"/>
        <v/>
      </c>
      <c r="O248" s="99" t="str">
        <f t="shared" si="215"/>
        <v/>
      </c>
      <c r="P248" s="99" t="str">
        <f t="shared" si="215"/>
        <v/>
      </c>
      <c r="Q248" s="99" t="str">
        <f t="shared" si="215"/>
        <v/>
      </c>
      <c r="R248" s="99" t="str">
        <f t="shared" si="215"/>
        <v/>
      </c>
      <c r="S248" s="99" t="str">
        <f t="shared" si="215"/>
        <v/>
      </c>
      <c r="T248" s="99" t="str">
        <f t="shared" si="215"/>
        <v/>
      </c>
      <c r="U248" s="99" t="str">
        <f t="shared" si="215"/>
        <v/>
      </c>
      <c r="V248" s="99" t="str">
        <f t="shared" si="215"/>
        <v/>
      </c>
      <c r="W248" s="99" t="str">
        <f t="shared" si="215"/>
        <v/>
      </c>
      <c r="X248" s="99" t="str">
        <f t="shared" si="215"/>
        <v/>
      </c>
      <c r="Y248" s="99" t="str">
        <f t="shared" si="215"/>
        <v/>
      </c>
      <c r="Z248" s="99" t="str">
        <f t="shared" si="215"/>
        <v/>
      </c>
      <c r="AA248" s="99" t="str">
        <f t="shared" si="215"/>
        <v/>
      </c>
      <c r="AB248" s="99" t="str">
        <f t="shared" si="215"/>
        <v/>
      </c>
      <c r="AC248" s="99" t="str">
        <f t="shared" si="215"/>
        <v/>
      </c>
      <c r="AD248" s="99" t="str">
        <f t="shared" si="215"/>
        <v/>
      </c>
      <c r="AE248" s="99" t="str">
        <f t="shared" si="215"/>
        <v/>
      </c>
      <c r="AF248" s="99" t="str">
        <f t="shared" si="215"/>
        <v/>
      </c>
      <c r="AG248" s="39"/>
    </row>
    <row r="249" spans="1:33" x14ac:dyDescent="0.2">
      <c r="A249" s="96" t="s">
        <v>455</v>
      </c>
      <c r="B249" s="99" t="str">
        <f t="shared" ref="B249:AF249" si="216">IF(OR(B184="",B243="",B18=""),"",HLOOKUP(B243,VirusCTtable,B18+2,FALSE))</f>
        <v/>
      </c>
      <c r="C249" s="99" t="str">
        <f t="shared" si="216"/>
        <v/>
      </c>
      <c r="D249" s="99" t="str">
        <f t="shared" si="216"/>
        <v/>
      </c>
      <c r="E249" s="99" t="str">
        <f t="shared" si="216"/>
        <v/>
      </c>
      <c r="F249" s="99" t="str">
        <f t="shared" si="216"/>
        <v/>
      </c>
      <c r="G249" s="99" t="str">
        <f t="shared" si="216"/>
        <v/>
      </c>
      <c r="H249" s="99" t="str">
        <f t="shared" si="216"/>
        <v/>
      </c>
      <c r="I249" s="99" t="str">
        <f t="shared" si="216"/>
        <v/>
      </c>
      <c r="J249" s="99" t="str">
        <f t="shared" si="216"/>
        <v/>
      </c>
      <c r="K249" s="99" t="str">
        <f t="shared" si="216"/>
        <v/>
      </c>
      <c r="L249" s="99" t="str">
        <f t="shared" si="216"/>
        <v/>
      </c>
      <c r="M249" s="99" t="str">
        <f t="shared" si="216"/>
        <v/>
      </c>
      <c r="N249" s="99" t="str">
        <f t="shared" si="216"/>
        <v/>
      </c>
      <c r="O249" s="99" t="str">
        <f t="shared" si="216"/>
        <v/>
      </c>
      <c r="P249" s="99" t="str">
        <f t="shared" si="216"/>
        <v/>
      </c>
      <c r="Q249" s="99" t="str">
        <f t="shared" si="216"/>
        <v/>
      </c>
      <c r="R249" s="99" t="str">
        <f t="shared" si="216"/>
        <v/>
      </c>
      <c r="S249" s="99" t="str">
        <f t="shared" si="216"/>
        <v/>
      </c>
      <c r="T249" s="99" t="str">
        <f t="shared" si="216"/>
        <v/>
      </c>
      <c r="U249" s="99" t="str">
        <f t="shared" si="216"/>
        <v/>
      </c>
      <c r="V249" s="99" t="str">
        <f t="shared" si="216"/>
        <v/>
      </c>
      <c r="W249" s="99" t="str">
        <f t="shared" si="216"/>
        <v/>
      </c>
      <c r="X249" s="99" t="str">
        <f t="shared" si="216"/>
        <v/>
      </c>
      <c r="Y249" s="99" t="str">
        <f t="shared" si="216"/>
        <v/>
      </c>
      <c r="Z249" s="99" t="str">
        <f t="shared" si="216"/>
        <v/>
      </c>
      <c r="AA249" s="99" t="str">
        <f t="shared" si="216"/>
        <v/>
      </c>
      <c r="AB249" s="99" t="str">
        <f t="shared" si="216"/>
        <v/>
      </c>
      <c r="AC249" s="99" t="str">
        <f t="shared" si="216"/>
        <v/>
      </c>
      <c r="AD249" s="99" t="str">
        <f t="shared" si="216"/>
        <v/>
      </c>
      <c r="AE249" s="99" t="str">
        <f t="shared" si="216"/>
        <v/>
      </c>
      <c r="AF249" s="99" t="str">
        <f t="shared" si="216"/>
        <v/>
      </c>
      <c r="AG249" s="39"/>
    </row>
    <row r="250" spans="1:33" x14ac:dyDescent="0.2">
      <c r="A250" s="96" t="s">
        <v>456</v>
      </c>
      <c r="B250" s="99" t="str">
        <f t="shared" ref="B250:AF250" si="217">IF(OR(B184="",B244="",B18=""),"",HLOOKUP(B244,VirusCTtable,B19+2,FALSE))</f>
        <v/>
      </c>
      <c r="C250" s="99" t="str">
        <f t="shared" si="217"/>
        <v/>
      </c>
      <c r="D250" s="99" t="str">
        <f t="shared" si="217"/>
        <v/>
      </c>
      <c r="E250" s="99" t="str">
        <f t="shared" si="217"/>
        <v/>
      </c>
      <c r="F250" s="99" t="str">
        <f t="shared" si="217"/>
        <v/>
      </c>
      <c r="G250" s="99" t="str">
        <f t="shared" si="217"/>
        <v/>
      </c>
      <c r="H250" s="99" t="str">
        <f t="shared" si="217"/>
        <v/>
      </c>
      <c r="I250" s="99" t="str">
        <f t="shared" si="217"/>
        <v/>
      </c>
      <c r="J250" s="99" t="str">
        <f t="shared" si="217"/>
        <v/>
      </c>
      <c r="K250" s="99" t="str">
        <f t="shared" si="217"/>
        <v/>
      </c>
      <c r="L250" s="99" t="str">
        <f t="shared" si="217"/>
        <v/>
      </c>
      <c r="M250" s="99" t="str">
        <f t="shared" si="217"/>
        <v/>
      </c>
      <c r="N250" s="99" t="str">
        <f t="shared" si="217"/>
        <v/>
      </c>
      <c r="O250" s="99" t="str">
        <f t="shared" si="217"/>
        <v/>
      </c>
      <c r="P250" s="99" t="str">
        <f t="shared" si="217"/>
        <v/>
      </c>
      <c r="Q250" s="99" t="str">
        <f t="shared" si="217"/>
        <v/>
      </c>
      <c r="R250" s="99" t="str">
        <f t="shared" si="217"/>
        <v/>
      </c>
      <c r="S250" s="99" t="str">
        <f t="shared" si="217"/>
        <v/>
      </c>
      <c r="T250" s="99" t="str">
        <f t="shared" si="217"/>
        <v/>
      </c>
      <c r="U250" s="99" t="str">
        <f t="shared" si="217"/>
        <v/>
      </c>
      <c r="V250" s="99" t="str">
        <f t="shared" si="217"/>
        <v/>
      </c>
      <c r="W250" s="99" t="str">
        <f t="shared" si="217"/>
        <v/>
      </c>
      <c r="X250" s="99" t="str">
        <f t="shared" si="217"/>
        <v/>
      </c>
      <c r="Y250" s="99" t="str">
        <f t="shared" si="217"/>
        <v/>
      </c>
      <c r="Z250" s="99" t="str">
        <f t="shared" si="217"/>
        <v/>
      </c>
      <c r="AA250" s="99" t="str">
        <f t="shared" si="217"/>
        <v/>
      </c>
      <c r="AB250" s="99" t="str">
        <f t="shared" si="217"/>
        <v/>
      </c>
      <c r="AC250" s="99" t="str">
        <f t="shared" si="217"/>
        <v/>
      </c>
      <c r="AD250" s="99" t="str">
        <f t="shared" si="217"/>
        <v/>
      </c>
      <c r="AE250" s="99" t="str">
        <f t="shared" si="217"/>
        <v/>
      </c>
      <c r="AF250" s="99" t="str">
        <f t="shared" si="217"/>
        <v/>
      </c>
      <c r="AG250" s="39"/>
    </row>
    <row r="251" spans="1:33" x14ac:dyDescent="0.2">
      <c r="A251" s="96" t="s">
        <v>457</v>
      </c>
      <c r="B251" s="99" t="str">
        <f t="shared" ref="B251:AF251" si="218">IF(OR(B184="",B245="",B18=""),"",HLOOKUP(B245,VirusCTtable,B19+2,FALSE))</f>
        <v/>
      </c>
      <c r="C251" s="99" t="str">
        <f t="shared" si="218"/>
        <v/>
      </c>
      <c r="D251" s="99" t="str">
        <f t="shared" si="218"/>
        <v/>
      </c>
      <c r="E251" s="99" t="str">
        <f t="shared" si="218"/>
        <v/>
      </c>
      <c r="F251" s="99" t="str">
        <f t="shared" si="218"/>
        <v/>
      </c>
      <c r="G251" s="99" t="str">
        <f t="shared" si="218"/>
        <v/>
      </c>
      <c r="H251" s="99" t="str">
        <f t="shared" si="218"/>
        <v/>
      </c>
      <c r="I251" s="99" t="str">
        <f t="shared" si="218"/>
        <v/>
      </c>
      <c r="J251" s="99" t="str">
        <f t="shared" si="218"/>
        <v/>
      </c>
      <c r="K251" s="99" t="str">
        <f t="shared" si="218"/>
        <v/>
      </c>
      <c r="L251" s="99" t="str">
        <f t="shared" si="218"/>
        <v/>
      </c>
      <c r="M251" s="99" t="str">
        <f t="shared" si="218"/>
        <v/>
      </c>
      <c r="N251" s="99" t="str">
        <f t="shared" si="218"/>
        <v/>
      </c>
      <c r="O251" s="99" t="str">
        <f t="shared" si="218"/>
        <v/>
      </c>
      <c r="P251" s="99" t="str">
        <f t="shared" si="218"/>
        <v/>
      </c>
      <c r="Q251" s="99" t="str">
        <f t="shared" si="218"/>
        <v/>
      </c>
      <c r="R251" s="99" t="str">
        <f t="shared" si="218"/>
        <v/>
      </c>
      <c r="S251" s="99" t="str">
        <f t="shared" si="218"/>
        <v/>
      </c>
      <c r="T251" s="99" t="str">
        <f t="shared" si="218"/>
        <v/>
      </c>
      <c r="U251" s="99" t="str">
        <f t="shared" si="218"/>
        <v/>
      </c>
      <c r="V251" s="99" t="str">
        <f t="shared" si="218"/>
        <v/>
      </c>
      <c r="W251" s="99" t="str">
        <f t="shared" si="218"/>
        <v/>
      </c>
      <c r="X251" s="99" t="str">
        <f t="shared" si="218"/>
        <v/>
      </c>
      <c r="Y251" s="99" t="str">
        <f t="shared" si="218"/>
        <v/>
      </c>
      <c r="Z251" s="99" t="str">
        <f t="shared" si="218"/>
        <v/>
      </c>
      <c r="AA251" s="99" t="str">
        <f t="shared" si="218"/>
        <v/>
      </c>
      <c r="AB251" s="99" t="str">
        <f t="shared" si="218"/>
        <v/>
      </c>
      <c r="AC251" s="99" t="str">
        <f t="shared" si="218"/>
        <v/>
      </c>
      <c r="AD251" s="99" t="str">
        <f t="shared" si="218"/>
        <v/>
      </c>
      <c r="AE251" s="99" t="str">
        <f t="shared" si="218"/>
        <v/>
      </c>
      <c r="AF251" s="99" t="str">
        <f t="shared" si="218"/>
        <v/>
      </c>
      <c r="AG251" s="39"/>
    </row>
    <row r="252" spans="1:33" x14ac:dyDescent="0.2">
      <c r="A252" s="96" t="s">
        <v>458</v>
      </c>
      <c r="B252" s="99" t="str">
        <f t="shared" ref="B252:AF252" si="219">IF(OR(B184="",B244="",B18=""),"",HLOOKUP(B244,VirusCTtable,B18+2,FALSE))</f>
        <v/>
      </c>
      <c r="C252" s="99" t="str">
        <f t="shared" si="219"/>
        <v/>
      </c>
      <c r="D252" s="99" t="str">
        <f t="shared" si="219"/>
        <v/>
      </c>
      <c r="E252" s="99" t="str">
        <f t="shared" si="219"/>
        <v/>
      </c>
      <c r="F252" s="99" t="str">
        <f t="shared" si="219"/>
        <v/>
      </c>
      <c r="G252" s="99" t="str">
        <f t="shared" si="219"/>
        <v/>
      </c>
      <c r="H252" s="99" t="str">
        <f t="shared" si="219"/>
        <v/>
      </c>
      <c r="I252" s="99" t="str">
        <f t="shared" si="219"/>
        <v/>
      </c>
      <c r="J252" s="99" t="str">
        <f t="shared" si="219"/>
        <v/>
      </c>
      <c r="K252" s="99" t="str">
        <f t="shared" si="219"/>
        <v/>
      </c>
      <c r="L252" s="99" t="str">
        <f t="shared" si="219"/>
        <v/>
      </c>
      <c r="M252" s="99" t="str">
        <f t="shared" si="219"/>
        <v/>
      </c>
      <c r="N252" s="99" t="str">
        <f t="shared" si="219"/>
        <v/>
      </c>
      <c r="O252" s="99" t="str">
        <f t="shared" si="219"/>
        <v/>
      </c>
      <c r="P252" s="99" t="str">
        <f t="shared" si="219"/>
        <v/>
      </c>
      <c r="Q252" s="99" t="str">
        <f t="shared" si="219"/>
        <v/>
      </c>
      <c r="R252" s="99" t="str">
        <f t="shared" si="219"/>
        <v/>
      </c>
      <c r="S252" s="99" t="str">
        <f t="shared" si="219"/>
        <v/>
      </c>
      <c r="T252" s="99" t="str">
        <f t="shared" si="219"/>
        <v/>
      </c>
      <c r="U252" s="99" t="str">
        <f t="shared" si="219"/>
        <v/>
      </c>
      <c r="V252" s="99" t="str">
        <f t="shared" si="219"/>
        <v/>
      </c>
      <c r="W252" s="99" t="str">
        <f t="shared" si="219"/>
        <v/>
      </c>
      <c r="X252" s="99" t="str">
        <f t="shared" si="219"/>
        <v/>
      </c>
      <c r="Y252" s="99" t="str">
        <f t="shared" si="219"/>
        <v/>
      </c>
      <c r="Z252" s="99" t="str">
        <f t="shared" si="219"/>
        <v/>
      </c>
      <c r="AA252" s="99" t="str">
        <f t="shared" si="219"/>
        <v/>
      </c>
      <c r="AB252" s="99" t="str">
        <f t="shared" si="219"/>
        <v/>
      </c>
      <c r="AC252" s="99" t="str">
        <f t="shared" si="219"/>
        <v/>
      </c>
      <c r="AD252" s="99" t="str">
        <f t="shared" si="219"/>
        <v/>
      </c>
      <c r="AE252" s="99" t="str">
        <f t="shared" si="219"/>
        <v/>
      </c>
      <c r="AF252" s="99" t="str">
        <f t="shared" si="219"/>
        <v/>
      </c>
      <c r="AG252" s="39"/>
    </row>
    <row r="253" spans="1:33" x14ac:dyDescent="0.2">
      <c r="A253" s="96" t="s">
        <v>459</v>
      </c>
      <c r="B253" s="99" t="str">
        <f t="shared" ref="B253:AF253" si="220">IF(OR(B184="",B245="",B18=""),"",HLOOKUP(B245,VirusCTtable,B18+2,FALSE))</f>
        <v/>
      </c>
      <c r="C253" s="99" t="str">
        <f t="shared" si="220"/>
        <v/>
      </c>
      <c r="D253" s="99" t="str">
        <f t="shared" si="220"/>
        <v/>
      </c>
      <c r="E253" s="99" t="str">
        <f t="shared" si="220"/>
        <v/>
      </c>
      <c r="F253" s="99" t="str">
        <f t="shared" si="220"/>
        <v/>
      </c>
      <c r="G253" s="99" t="str">
        <f t="shared" si="220"/>
        <v/>
      </c>
      <c r="H253" s="99" t="str">
        <f t="shared" si="220"/>
        <v/>
      </c>
      <c r="I253" s="99" t="str">
        <f t="shared" si="220"/>
        <v/>
      </c>
      <c r="J253" s="99" t="str">
        <f t="shared" si="220"/>
        <v/>
      </c>
      <c r="K253" s="99" t="str">
        <f t="shared" si="220"/>
        <v/>
      </c>
      <c r="L253" s="99" t="str">
        <f t="shared" si="220"/>
        <v/>
      </c>
      <c r="M253" s="99" t="str">
        <f t="shared" si="220"/>
        <v/>
      </c>
      <c r="N253" s="99" t="str">
        <f t="shared" si="220"/>
        <v/>
      </c>
      <c r="O253" s="99" t="str">
        <f t="shared" si="220"/>
        <v/>
      </c>
      <c r="P253" s="99" t="str">
        <f t="shared" si="220"/>
        <v/>
      </c>
      <c r="Q253" s="99" t="str">
        <f t="shared" si="220"/>
        <v/>
      </c>
      <c r="R253" s="99" t="str">
        <f t="shared" si="220"/>
        <v/>
      </c>
      <c r="S253" s="99" t="str">
        <f t="shared" si="220"/>
        <v/>
      </c>
      <c r="T253" s="99" t="str">
        <f t="shared" si="220"/>
        <v/>
      </c>
      <c r="U253" s="99" t="str">
        <f t="shared" si="220"/>
        <v/>
      </c>
      <c r="V253" s="99" t="str">
        <f t="shared" si="220"/>
        <v/>
      </c>
      <c r="W253" s="99" t="str">
        <f t="shared" si="220"/>
        <v/>
      </c>
      <c r="X253" s="99" t="str">
        <f t="shared" si="220"/>
        <v/>
      </c>
      <c r="Y253" s="99" t="str">
        <f t="shared" si="220"/>
        <v/>
      </c>
      <c r="Z253" s="99" t="str">
        <f t="shared" si="220"/>
        <v/>
      </c>
      <c r="AA253" s="99" t="str">
        <f t="shared" si="220"/>
        <v/>
      </c>
      <c r="AB253" s="99" t="str">
        <f t="shared" si="220"/>
        <v/>
      </c>
      <c r="AC253" s="99" t="str">
        <f t="shared" si="220"/>
        <v/>
      </c>
      <c r="AD253" s="99" t="str">
        <f t="shared" si="220"/>
        <v/>
      </c>
      <c r="AE253" s="99" t="str">
        <f t="shared" si="220"/>
        <v/>
      </c>
      <c r="AF253" s="99" t="str">
        <f t="shared" si="220"/>
        <v/>
      </c>
      <c r="AG253" s="39"/>
    </row>
    <row r="254" spans="1:33" x14ac:dyDescent="0.2">
      <c r="A254" s="96" t="s">
        <v>468</v>
      </c>
      <c r="B254" s="109" t="str">
        <f>IF(OR(B246="",B250=""),"",B250-((B250-B246)*B241))</f>
        <v/>
      </c>
      <c r="C254" s="109" t="str">
        <f>IF(OR(C246="",C250=""),"",C250-((C250-C246)*C241))</f>
        <v/>
      </c>
      <c r="D254" s="109" t="str">
        <f t="shared" ref="D254:AF254" si="221">IF(OR(D246="",D250=""),"",D250-((D250-D246)*D241))</f>
        <v/>
      </c>
      <c r="E254" s="109" t="str">
        <f t="shared" si="221"/>
        <v/>
      </c>
      <c r="F254" s="109" t="str">
        <f t="shared" si="221"/>
        <v/>
      </c>
      <c r="G254" s="109" t="str">
        <f t="shared" si="221"/>
        <v/>
      </c>
      <c r="H254" s="109" t="str">
        <f t="shared" si="221"/>
        <v/>
      </c>
      <c r="I254" s="109" t="str">
        <f t="shared" si="221"/>
        <v/>
      </c>
      <c r="J254" s="109" t="str">
        <f t="shared" si="221"/>
        <v/>
      </c>
      <c r="K254" s="109" t="str">
        <f t="shared" si="221"/>
        <v/>
      </c>
      <c r="L254" s="109" t="str">
        <f t="shared" si="221"/>
        <v/>
      </c>
      <c r="M254" s="109" t="str">
        <f t="shared" si="221"/>
        <v/>
      </c>
      <c r="N254" s="109" t="str">
        <f t="shared" si="221"/>
        <v/>
      </c>
      <c r="O254" s="109" t="str">
        <f t="shared" si="221"/>
        <v/>
      </c>
      <c r="P254" s="109" t="str">
        <f t="shared" si="221"/>
        <v/>
      </c>
      <c r="Q254" s="109" t="str">
        <f t="shared" si="221"/>
        <v/>
      </c>
      <c r="R254" s="109" t="str">
        <f t="shared" si="221"/>
        <v/>
      </c>
      <c r="S254" s="109" t="str">
        <f t="shared" si="221"/>
        <v/>
      </c>
      <c r="T254" s="109" t="str">
        <f t="shared" si="221"/>
        <v/>
      </c>
      <c r="U254" s="109" t="str">
        <f t="shared" si="221"/>
        <v/>
      </c>
      <c r="V254" s="109" t="str">
        <f t="shared" si="221"/>
        <v/>
      </c>
      <c r="W254" s="109" t="str">
        <f t="shared" si="221"/>
        <v/>
      </c>
      <c r="X254" s="109" t="str">
        <f t="shared" si="221"/>
        <v/>
      </c>
      <c r="Y254" s="109" t="str">
        <f t="shared" si="221"/>
        <v/>
      </c>
      <c r="Z254" s="109" t="str">
        <f t="shared" si="221"/>
        <v/>
      </c>
      <c r="AA254" s="109" t="str">
        <f t="shared" si="221"/>
        <v/>
      </c>
      <c r="AB254" s="109" t="str">
        <f t="shared" si="221"/>
        <v/>
      </c>
      <c r="AC254" s="109" t="str">
        <f t="shared" si="221"/>
        <v/>
      </c>
      <c r="AD254" s="109" t="str">
        <f t="shared" si="221"/>
        <v/>
      </c>
      <c r="AE254" s="109" t="str">
        <f t="shared" si="221"/>
        <v/>
      </c>
      <c r="AF254" s="109" t="str">
        <f t="shared" si="221"/>
        <v/>
      </c>
      <c r="AG254" s="39"/>
    </row>
    <row r="255" spans="1:33" x14ac:dyDescent="0.2">
      <c r="A255" s="96" t="s">
        <v>469</v>
      </c>
      <c r="B255" s="109" t="str">
        <f>IF(OR(B247="",B251=""),"",B251-((B251-B247)*B241))</f>
        <v/>
      </c>
      <c r="C255" s="109" t="str">
        <f>IF(OR(C247="",C251=""),"",C251-((C251-C247)*C241))</f>
        <v/>
      </c>
      <c r="D255" s="109" t="str">
        <f t="shared" ref="D255:AF255" si="222">IF(OR(D247="",D251=""),"",D251-((D251-D247)*D241))</f>
        <v/>
      </c>
      <c r="E255" s="109" t="str">
        <f t="shared" si="222"/>
        <v/>
      </c>
      <c r="F255" s="109" t="str">
        <f t="shared" si="222"/>
        <v/>
      </c>
      <c r="G255" s="109" t="str">
        <f t="shared" si="222"/>
        <v/>
      </c>
      <c r="H255" s="109" t="str">
        <f t="shared" si="222"/>
        <v/>
      </c>
      <c r="I255" s="109" t="str">
        <f t="shared" si="222"/>
        <v/>
      </c>
      <c r="J255" s="109" t="str">
        <f t="shared" si="222"/>
        <v/>
      </c>
      <c r="K255" s="109" t="str">
        <f t="shared" si="222"/>
        <v/>
      </c>
      <c r="L255" s="109" t="str">
        <f t="shared" si="222"/>
        <v/>
      </c>
      <c r="M255" s="109" t="str">
        <f t="shared" si="222"/>
        <v/>
      </c>
      <c r="N255" s="109" t="str">
        <f t="shared" si="222"/>
        <v/>
      </c>
      <c r="O255" s="109" t="str">
        <f t="shared" si="222"/>
        <v/>
      </c>
      <c r="P255" s="109" t="str">
        <f t="shared" si="222"/>
        <v/>
      </c>
      <c r="Q255" s="109" t="str">
        <f t="shared" si="222"/>
        <v/>
      </c>
      <c r="R255" s="109" t="str">
        <f t="shared" si="222"/>
        <v/>
      </c>
      <c r="S255" s="109" t="str">
        <f t="shared" si="222"/>
        <v/>
      </c>
      <c r="T255" s="109" t="str">
        <f t="shared" si="222"/>
        <v/>
      </c>
      <c r="U255" s="109" t="str">
        <f t="shared" si="222"/>
        <v/>
      </c>
      <c r="V255" s="109" t="str">
        <f t="shared" si="222"/>
        <v/>
      </c>
      <c r="W255" s="109" t="str">
        <f t="shared" si="222"/>
        <v/>
      </c>
      <c r="X255" s="109" t="str">
        <f t="shared" si="222"/>
        <v/>
      </c>
      <c r="Y255" s="109" t="str">
        <f t="shared" si="222"/>
        <v/>
      </c>
      <c r="Z255" s="109" t="str">
        <f t="shared" si="222"/>
        <v/>
      </c>
      <c r="AA255" s="109" t="str">
        <f t="shared" si="222"/>
        <v/>
      </c>
      <c r="AB255" s="109" t="str">
        <f t="shared" si="222"/>
        <v/>
      </c>
      <c r="AC255" s="109" t="str">
        <f t="shared" si="222"/>
        <v/>
      </c>
      <c r="AD255" s="109" t="str">
        <f t="shared" si="222"/>
        <v/>
      </c>
      <c r="AE255" s="109" t="str">
        <f t="shared" si="222"/>
        <v/>
      </c>
      <c r="AF255" s="109" t="str">
        <f t="shared" si="222"/>
        <v/>
      </c>
      <c r="AG255" s="39"/>
    </row>
    <row r="256" spans="1:33" x14ac:dyDescent="0.2">
      <c r="A256" s="96" t="s">
        <v>470</v>
      </c>
      <c r="B256" s="109" t="str">
        <f>IF(OR(B248="",B252=""),"",B252-((B252-B248)*B241))</f>
        <v/>
      </c>
      <c r="C256" s="109" t="str">
        <f>IF(OR(C248="",C252=""),"",C252-((C252-C248)*C241))</f>
        <v/>
      </c>
      <c r="D256" s="109" t="str">
        <f t="shared" ref="D256:AF256" si="223">IF(OR(D248="",D252=""),"",D252-((D252-D248)*D241))</f>
        <v/>
      </c>
      <c r="E256" s="109" t="str">
        <f t="shared" si="223"/>
        <v/>
      </c>
      <c r="F256" s="109" t="str">
        <f t="shared" si="223"/>
        <v/>
      </c>
      <c r="G256" s="109" t="str">
        <f t="shared" si="223"/>
        <v/>
      </c>
      <c r="H256" s="109" t="str">
        <f t="shared" si="223"/>
        <v/>
      </c>
      <c r="I256" s="109" t="str">
        <f t="shared" si="223"/>
        <v/>
      </c>
      <c r="J256" s="109" t="str">
        <f t="shared" si="223"/>
        <v/>
      </c>
      <c r="K256" s="109" t="str">
        <f t="shared" si="223"/>
        <v/>
      </c>
      <c r="L256" s="109" t="str">
        <f t="shared" si="223"/>
        <v/>
      </c>
      <c r="M256" s="109" t="str">
        <f t="shared" si="223"/>
        <v/>
      </c>
      <c r="N256" s="109" t="str">
        <f t="shared" si="223"/>
        <v/>
      </c>
      <c r="O256" s="109" t="str">
        <f t="shared" si="223"/>
        <v/>
      </c>
      <c r="P256" s="109" t="str">
        <f t="shared" si="223"/>
        <v/>
      </c>
      <c r="Q256" s="109" t="str">
        <f t="shared" si="223"/>
        <v/>
      </c>
      <c r="R256" s="109" t="str">
        <f t="shared" si="223"/>
        <v/>
      </c>
      <c r="S256" s="109" t="str">
        <f t="shared" si="223"/>
        <v/>
      </c>
      <c r="T256" s="109" t="str">
        <f t="shared" si="223"/>
        <v/>
      </c>
      <c r="U256" s="109" t="str">
        <f t="shared" si="223"/>
        <v/>
      </c>
      <c r="V256" s="109" t="str">
        <f t="shared" si="223"/>
        <v/>
      </c>
      <c r="W256" s="109" t="str">
        <f t="shared" si="223"/>
        <v/>
      </c>
      <c r="X256" s="109" t="str">
        <f t="shared" si="223"/>
        <v/>
      </c>
      <c r="Y256" s="109" t="str">
        <f t="shared" si="223"/>
        <v/>
      </c>
      <c r="Z256" s="109" t="str">
        <f t="shared" si="223"/>
        <v/>
      </c>
      <c r="AA256" s="109" t="str">
        <f t="shared" si="223"/>
        <v/>
      </c>
      <c r="AB256" s="109" t="str">
        <f t="shared" si="223"/>
        <v/>
      </c>
      <c r="AC256" s="109" t="str">
        <f t="shared" si="223"/>
        <v/>
      </c>
      <c r="AD256" s="109" t="str">
        <f t="shared" si="223"/>
        <v/>
      </c>
      <c r="AE256" s="109" t="str">
        <f t="shared" si="223"/>
        <v/>
      </c>
      <c r="AF256" s="109" t="str">
        <f t="shared" si="223"/>
        <v/>
      </c>
      <c r="AG256" s="39"/>
    </row>
    <row r="257" spans="1:33" x14ac:dyDescent="0.2">
      <c r="A257" s="96" t="s">
        <v>471</v>
      </c>
      <c r="B257" s="109" t="str">
        <f>IF(OR(B249="",B253=""),"",B253-((B253-B249)*B241))</f>
        <v/>
      </c>
      <c r="C257" s="109" t="str">
        <f>IF(OR(C249="",C253=""),"",C253-((C253-C249)*C241))</f>
        <v/>
      </c>
      <c r="D257" s="109" t="str">
        <f t="shared" ref="D257:AF257" si="224">IF(OR(D249="",D253=""),"",D253-((D253-D249)*D241))</f>
        <v/>
      </c>
      <c r="E257" s="109" t="str">
        <f t="shared" si="224"/>
        <v/>
      </c>
      <c r="F257" s="109" t="str">
        <f t="shared" si="224"/>
        <v/>
      </c>
      <c r="G257" s="109" t="str">
        <f t="shared" si="224"/>
        <v/>
      </c>
      <c r="H257" s="109" t="str">
        <f t="shared" si="224"/>
        <v/>
      </c>
      <c r="I257" s="109" t="str">
        <f t="shared" si="224"/>
        <v/>
      </c>
      <c r="J257" s="109" t="str">
        <f t="shared" si="224"/>
        <v/>
      </c>
      <c r="K257" s="109" t="str">
        <f t="shared" si="224"/>
        <v/>
      </c>
      <c r="L257" s="109" t="str">
        <f t="shared" si="224"/>
        <v/>
      </c>
      <c r="M257" s="109" t="str">
        <f t="shared" si="224"/>
        <v/>
      </c>
      <c r="N257" s="109" t="str">
        <f t="shared" si="224"/>
        <v/>
      </c>
      <c r="O257" s="109" t="str">
        <f t="shared" si="224"/>
        <v/>
      </c>
      <c r="P257" s="109" t="str">
        <f t="shared" si="224"/>
        <v/>
      </c>
      <c r="Q257" s="109" t="str">
        <f t="shared" si="224"/>
        <v/>
      </c>
      <c r="R257" s="109" t="str">
        <f t="shared" si="224"/>
        <v/>
      </c>
      <c r="S257" s="109" t="str">
        <f t="shared" si="224"/>
        <v/>
      </c>
      <c r="T257" s="109" t="str">
        <f t="shared" si="224"/>
        <v/>
      </c>
      <c r="U257" s="109" t="str">
        <f t="shared" si="224"/>
        <v/>
      </c>
      <c r="V257" s="109" t="str">
        <f t="shared" si="224"/>
        <v/>
      </c>
      <c r="W257" s="109" t="str">
        <f t="shared" si="224"/>
        <v/>
      </c>
      <c r="X257" s="109" t="str">
        <f t="shared" si="224"/>
        <v/>
      </c>
      <c r="Y257" s="109" t="str">
        <f t="shared" si="224"/>
        <v/>
      </c>
      <c r="Z257" s="109" t="str">
        <f t="shared" si="224"/>
        <v/>
      </c>
      <c r="AA257" s="109" t="str">
        <f t="shared" si="224"/>
        <v/>
      </c>
      <c r="AB257" s="109" t="str">
        <f t="shared" si="224"/>
        <v/>
      </c>
      <c r="AC257" s="109" t="str">
        <f t="shared" si="224"/>
        <v/>
      </c>
      <c r="AD257" s="109" t="str">
        <f t="shared" si="224"/>
        <v/>
      </c>
      <c r="AE257" s="109" t="str">
        <f t="shared" si="224"/>
        <v/>
      </c>
      <c r="AF257" s="109" t="str">
        <f t="shared" si="224"/>
        <v/>
      </c>
      <c r="AG257" s="39"/>
    </row>
    <row r="258" spans="1:33" x14ac:dyDescent="0.2">
      <c r="A258" s="96" t="s">
        <v>487</v>
      </c>
      <c r="B258" s="109" t="str">
        <f t="shared" ref="B258:AF258" si="225">IF(OR(B254="",B255=""),"",B255-((B255-B254)*LogVpercent))</f>
        <v/>
      </c>
      <c r="C258" s="109" t="str">
        <f t="shared" si="225"/>
        <v/>
      </c>
      <c r="D258" s="109" t="str">
        <f t="shared" si="225"/>
        <v/>
      </c>
      <c r="E258" s="109" t="str">
        <f t="shared" si="225"/>
        <v/>
      </c>
      <c r="F258" s="109" t="str">
        <f t="shared" si="225"/>
        <v/>
      </c>
      <c r="G258" s="109" t="str">
        <f t="shared" si="225"/>
        <v/>
      </c>
      <c r="H258" s="109" t="str">
        <f t="shared" si="225"/>
        <v/>
      </c>
      <c r="I258" s="109" t="str">
        <f t="shared" si="225"/>
        <v/>
      </c>
      <c r="J258" s="109" t="str">
        <f t="shared" si="225"/>
        <v/>
      </c>
      <c r="K258" s="109" t="str">
        <f t="shared" si="225"/>
        <v/>
      </c>
      <c r="L258" s="109" t="str">
        <f t="shared" si="225"/>
        <v/>
      </c>
      <c r="M258" s="109" t="str">
        <f t="shared" si="225"/>
        <v/>
      </c>
      <c r="N258" s="109" t="str">
        <f t="shared" si="225"/>
        <v/>
      </c>
      <c r="O258" s="109" t="str">
        <f t="shared" si="225"/>
        <v/>
      </c>
      <c r="P258" s="109" t="str">
        <f t="shared" si="225"/>
        <v/>
      </c>
      <c r="Q258" s="109" t="str">
        <f t="shared" si="225"/>
        <v/>
      </c>
      <c r="R258" s="109" t="str">
        <f t="shared" si="225"/>
        <v/>
      </c>
      <c r="S258" s="109" t="str">
        <f t="shared" si="225"/>
        <v/>
      </c>
      <c r="T258" s="109" t="str">
        <f t="shared" si="225"/>
        <v/>
      </c>
      <c r="U258" s="109" t="str">
        <f t="shared" si="225"/>
        <v/>
      </c>
      <c r="V258" s="109" t="str">
        <f t="shared" si="225"/>
        <v/>
      </c>
      <c r="W258" s="109" t="str">
        <f t="shared" si="225"/>
        <v/>
      </c>
      <c r="X258" s="109" t="str">
        <f t="shared" si="225"/>
        <v/>
      </c>
      <c r="Y258" s="109" t="str">
        <f t="shared" si="225"/>
        <v/>
      </c>
      <c r="Z258" s="109" t="str">
        <f t="shared" si="225"/>
        <v/>
      </c>
      <c r="AA258" s="109" t="str">
        <f t="shared" si="225"/>
        <v/>
      </c>
      <c r="AB258" s="109" t="str">
        <f t="shared" si="225"/>
        <v/>
      </c>
      <c r="AC258" s="109" t="str">
        <f t="shared" si="225"/>
        <v/>
      </c>
      <c r="AD258" s="109" t="str">
        <f t="shared" si="225"/>
        <v/>
      </c>
      <c r="AE258" s="109" t="str">
        <f t="shared" si="225"/>
        <v/>
      </c>
      <c r="AF258" s="109" t="str">
        <f t="shared" si="225"/>
        <v/>
      </c>
      <c r="AG258" s="39"/>
    </row>
    <row r="259" spans="1:33" x14ac:dyDescent="0.2">
      <c r="A259" s="96" t="s">
        <v>488</v>
      </c>
      <c r="B259" s="109" t="str">
        <f t="shared" ref="B259:AF259" si="226">IF(OR(B255="",B256=""),"",B256-((B256-B255)*LogVpercent))</f>
        <v/>
      </c>
      <c r="C259" s="109" t="str">
        <f t="shared" si="226"/>
        <v/>
      </c>
      <c r="D259" s="109" t="str">
        <f t="shared" si="226"/>
        <v/>
      </c>
      <c r="E259" s="109" t="str">
        <f t="shared" si="226"/>
        <v/>
      </c>
      <c r="F259" s="109" t="str">
        <f t="shared" si="226"/>
        <v/>
      </c>
      <c r="G259" s="109" t="str">
        <f t="shared" si="226"/>
        <v/>
      </c>
      <c r="H259" s="109" t="str">
        <f t="shared" si="226"/>
        <v/>
      </c>
      <c r="I259" s="109" t="str">
        <f t="shared" si="226"/>
        <v/>
      </c>
      <c r="J259" s="109" t="str">
        <f t="shared" si="226"/>
        <v/>
      </c>
      <c r="K259" s="109" t="str">
        <f t="shared" si="226"/>
        <v/>
      </c>
      <c r="L259" s="109" t="str">
        <f t="shared" si="226"/>
        <v/>
      </c>
      <c r="M259" s="109" t="str">
        <f t="shared" si="226"/>
        <v/>
      </c>
      <c r="N259" s="109" t="str">
        <f t="shared" si="226"/>
        <v/>
      </c>
      <c r="O259" s="109" t="str">
        <f t="shared" si="226"/>
        <v/>
      </c>
      <c r="P259" s="109" t="str">
        <f t="shared" si="226"/>
        <v/>
      </c>
      <c r="Q259" s="109" t="str">
        <f t="shared" si="226"/>
        <v/>
      </c>
      <c r="R259" s="109" t="str">
        <f t="shared" si="226"/>
        <v/>
      </c>
      <c r="S259" s="109" t="str">
        <f t="shared" si="226"/>
        <v/>
      </c>
      <c r="T259" s="109" t="str">
        <f t="shared" si="226"/>
        <v/>
      </c>
      <c r="U259" s="109" t="str">
        <f t="shared" si="226"/>
        <v/>
      </c>
      <c r="V259" s="109" t="str">
        <f t="shared" si="226"/>
        <v/>
      </c>
      <c r="W259" s="109" t="str">
        <f t="shared" si="226"/>
        <v/>
      </c>
      <c r="X259" s="109" t="str">
        <f t="shared" si="226"/>
        <v/>
      </c>
      <c r="Y259" s="109" t="str">
        <f t="shared" si="226"/>
        <v/>
      </c>
      <c r="Z259" s="109" t="str">
        <f t="shared" si="226"/>
        <v/>
      </c>
      <c r="AA259" s="109" t="str">
        <f t="shared" si="226"/>
        <v/>
      </c>
      <c r="AB259" s="109" t="str">
        <f t="shared" si="226"/>
        <v/>
      </c>
      <c r="AC259" s="109" t="str">
        <f t="shared" si="226"/>
        <v/>
      </c>
      <c r="AD259" s="109" t="str">
        <f t="shared" si="226"/>
        <v/>
      </c>
      <c r="AE259" s="109" t="str">
        <f t="shared" si="226"/>
        <v/>
      </c>
      <c r="AF259" s="109" t="str">
        <f t="shared" si="226"/>
        <v/>
      </c>
      <c r="AG259" s="39"/>
    </row>
    <row r="260" spans="1:33" x14ac:dyDescent="0.2">
      <c r="A260" s="96" t="s">
        <v>489</v>
      </c>
      <c r="B260" s="109" t="str">
        <f>IF(OR(B258="",B259="",B17=""),"",B259-((B259-B258)*B20))</f>
        <v/>
      </c>
      <c r="C260" s="109" t="str">
        <f>IF(OR(C258="",C259="",C17=""),"",C259-((C259-C258)*C20))</f>
        <v/>
      </c>
      <c r="D260" s="109" t="str">
        <f t="shared" ref="D260:AF260" si="227">IF(OR(D258="",D259="",D17=""),"",D259-((D259-D258)*D20))</f>
        <v/>
      </c>
      <c r="E260" s="109" t="str">
        <f t="shared" si="227"/>
        <v/>
      </c>
      <c r="F260" s="109" t="str">
        <f t="shared" si="227"/>
        <v/>
      </c>
      <c r="G260" s="109" t="str">
        <f t="shared" si="227"/>
        <v/>
      </c>
      <c r="H260" s="109" t="str">
        <f t="shared" si="227"/>
        <v/>
      </c>
      <c r="I260" s="109" t="str">
        <f t="shared" si="227"/>
        <v/>
      </c>
      <c r="J260" s="109" t="str">
        <f t="shared" si="227"/>
        <v/>
      </c>
      <c r="K260" s="109" t="str">
        <f t="shared" si="227"/>
        <v/>
      </c>
      <c r="L260" s="109" t="str">
        <f t="shared" si="227"/>
        <v/>
      </c>
      <c r="M260" s="109" t="str">
        <f t="shared" si="227"/>
        <v/>
      </c>
      <c r="N260" s="109" t="str">
        <f t="shared" si="227"/>
        <v/>
      </c>
      <c r="O260" s="109" t="str">
        <f t="shared" si="227"/>
        <v/>
      </c>
      <c r="P260" s="109" t="str">
        <f t="shared" si="227"/>
        <v/>
      </c>
      <c r="Q260" s="109" t="str">
        <f t="shared" si="227"/>
        <v/>
      </c>
      <c r="R260" s="109" t="str">
        <f t="shared" si="227"/>
        <v/>
      </c>
      <c r="S260" s="109" t="str">
        <f t="shared" si="227"/>
        <v/>
      </c>
      <c r="T260" s="109" t="str">
        <f t="shared" si="227"/>
        <v/>
      </c>
      <c r="U260" s="109" t="str">
        <f t="shared" si="227"/>
        <v/>
      </c>
      <c r="V260" s="109" t="str">
        <f t="shared" si="227"/>
        <v/>
      </c>
      <c r="W260" s="109" t="str">
        <f t="shared" si="227"/>
        <v/>
      </c>
      <c r="X260" s="109" t="str">
        <f t="shared" si="227"/>
        <v/>
      </c>
      <c r="Y260" s="109" t="str">
        <f t="shared" si="227"/>
        <v/>
      </c>
      <c r="Z260" s="109" t="str">
        <f t="shared" si="227"/>
        <v/>
      </c>
      <c r="AA260" s="109" t="str">
        <f t="shared" si="227"/>
        <v/>
      </c>
      <c r="AB260" s="109" t="str">
        <f t="shared" si="227"/>
        <v/>
      </c>
      <c r="AC260" s="109" t="str">
        <f t="shared" si="227"/>
        <v/>
      </c>
      <c r="AD260" s="109" t="str">
        <f t="shared" si="227"/>
        <v/>
      </c>
      <c r="AE260" s="109" t="str">
        <f t="shared" si="227"/>
        <v/>
      </c>
      <c r="AF260" s="109" t="str">
        <f t="shared" si="227"/>
        <v/>
      </c>
      <c r="AG260" s="39"/>
    </row>
    <row r="261" spans="1:33" x14ac:dyDescent="0.2">
      <c r="A261" s="96" t="s">
        <v>506</v>
      </c>
      <c r="B261" s="108" t="str">
        <f t="shared" ref="B261:AF261" si="228">IF(OR(B39="",B260="",S2Disinfectant&lt;&gt;"Cl2 (free)"),"",IF(OR(B39=0,B179&gt;10),0,B39/B260))</f>
        <v/>
      </c>
      <c r="C261" s="108" t="str">
        <f t="shared" si="228"/>
        <v/>
      </c>
      <c r="D261" s="108" t="str">
        <f t="shared" si="228"/>
        <v/>
      </c>
      <c r="E261" s="108" t="str">
        <f t="shared" si="228"/>
        <v/>
      </c>
      <c r="F261" s="108" t="str">
        <f t="shared" si="228"/>
        <v/>
      </c>
      <c r="G261" s="108" t="str">
        <f t="shared" si="228"/>
        <v/>
      </c>
      <c r="H261" s="108" t="str">
        <f t="shared" si="228"/>
        <v/>
      </c>
      <c r="I261" s="108" t="str">
        <f t="shared" si="228"/>
        <v/>
      </c>
      <c r="J261" s="108" t="str">
        <f t="shared" si="228"/>
        <v/>
      </c>
      <c r="K261" s="108" t="str">
        <f t="shared" si="228"/>
        <v/>
      </c>
      <c r="L261" s="108" t="str">
        <f t="shared" si="228"/>
        <v/>
      </c>
      <c r="M261" s="108" t="str">
        <f t="shared" si="228"/>
        <v/>
      </c>
      <c r="N261" s="108" t="str">
        <f t="shared" si="228"/>
        <v/>
      </c>
      <c r="O261" s="108" t="str">
        <f t="shared" si="228"/>
        <v/>
      </c>
      <c r="P261" s="108" t="str">
        <f t="shared" si="228"/>
        <v/>
      </c>
      <c r="Q261" s="108" t="str">
        <f t="shared" si="228"/>
        <v/>
      </c>
      <c r="R261" s="108" t="str">
        <f t="shared" si="228"/>
        <v/>
      </c>
      <c r="S261" s="108" t="str">
        <f t="shared" si="228"/>
        <v/>
      </c>
      <c r="T261" s="108" t="str">
        <f t="shared" si="228"/>
        <v/>
      </c>
      <c r="U261" s="108" t="str">
        <f t="shared" si="228"/>
        <v/>
      </c>
      <c r="V261" s="108" t="str">
        <f t="shared" si="228"/>
        <v/>
      </c>
      <c r="W261" s="108" t="str">
        <f t="shared" si="228"/>
        <v/>
      </c>
      <c r="X261" s="108" t="str">
        <f t="shared" si="228"/>
        <v/>
      </c>
      <c r="Y261" s="108" t="str">
        <f t="shared" si="228"/>
        <v/>
      </c>
      <c r="Z261" s="108" t="str">
        <f t="shared" si="228"/>
        <v/>
      </c>
      <c r="AA261" s="108" t="str">
        <f t="shared" si="228"/>
        <v/>
      </c>
      <c r="AB261" s="108" t="str">
        <f t="shared" si="228"/>
        <v/>
      </c>
      <c r="AC261" s="108" t="str">
        <f t="shared" si="228"/>
        <v/>
      </c>
      <c r="AD261" s="108" t="str">
        <f t="shared" si="228"/>
        <v/>
      </c>
      <c r="AE261" s="108" t="str">
        <f t="shared" si="228"/>
        <v/>
      </c>
      <c r="AF261" s="108" t="str">
        <f t="shared" si="228"/>
        <v/>
      </c>
      <c r="AG261" s="39"/>
    </row>
    <row r="262" spans="1:33" x14ac:dyDescent="0.2">
      <c r="A262" s="38"/>
      <c r="AG262" s="39"/>
    </row>
    <row r="263" spans="1:33" x14ac:dyDescent="0.2">
      <c r="A263" s="32" t="s">
        <v>529</v>
      </c>
      <c r="AG263" s="39"/>
    </row>
    <row r="264" spans="1:33" x14ac:dyDescent="0.2">
      <c r="A264" s="106" t="s">
        <v>514</v>
      </c>
      <c r="B264" s="99" t="str">
        <f t="shared" ref="B264:AF264" si="229">IF(OR(B184="",LogGcat2="",B21=""),"",HLOOKUP(LogGcat2,ClOgTable,B22+2,FALSE))</f>
        <v/>
      </c>
      <c r="C264" s="99" t="str">
        <f t="shared" si="229"/>
        <v/>
      </c>
      <c r="D264" s="99" t="str">
        <f t="shared" si="229"/>
        <v/>
      </c>
      <c r="E264" s="99" t="str">
        <f t="shared" si="229"/>
        <v/>
      </c>
      <c r="F264" s="99" t="str">
        <f t="shared" si="229"/>
        <v/>
      </c>
      <c r="G264" s="99" t="str">
        <f t="shared" si="229"/>
        <v/>
      </c>
      <c r="H264" s="99" t="str">
        <f t="shared" si="229"/>
        <v/>
      </c>
      <c r="I264" s="99" t="str">
        <f t="shared" si="229"/>
        <v/>
      </c>
      <c r="J264" s="99" t="str">
        <f t="shared" si="229"/>
        <v/>
      </c>
      <c r="K264" s="99" t="str">
        <f t="shared" si="229"/>
        <v/>
      </c>
      <c r="L264" s="99" t="str">
        <f t="shared" si="229"/>
        <v/>
      </c>
      <c r="M264" s="99" t="str">
        <f t="shared" si="229"/>
        <v/>
      </c>
      <c r="N264" s="99" t="str">
        <f t="shared" si="229"/>
        <v/>
      </c>
      <c r="O264" s="99" t="str">
        <f t="shared" si="229"/>
        <v/>
      </c>
      <c r="P264" s="99" t="str">
        <f t="shared" si="229"/>
        <v/>
      </c>
      <c r="Q264" s="99" t="str">
        <f t="shared" si="229"/>
        <v/>
      </c>
      <c r="R264" s="99" t="str">
        <f t="shared" si="229"/>
        <v/>
      </c>
      <c r="S264" s="99" t="str">
        <f t="shared" si="229"/>
        <v/>
      </c>
      <c r="T264" s="99" t="str">
        <f t="shared" si="229"/>
        <v/>
      </c>
      <c r="U264" s="99" t="str">
        <f t="shared" si="229"/>
        <v/>
      </c>
      <c r="V264" s="99" t="str">
        <f t="shared" si="229"/>
        <v/>
      </c>
      <c r="W264" s="99" t="str">
        <f t="shared" si="229"/>
        <v/>
      </c>
      <c r="X264" s="99" t="str">
        <f t="shared" si="229"/>
        <v/>
      </c>
      <c r="Y264" s="99" t="str">
        <f t="shared" si="229"/>
        <v/>
      </c>
      <c r="Z264" s="99" t="str">
        <f t="shared" si="229"/>
        <v/>
      </c>
      <c r="AA264" s="99" t="str">
        <f t="shared" si="229"/>
        <v/>
      </c>
      <c r="AB264" s="99" t="str">
        <f t="shared" si="229"/>
        <v/>
      </c>
      <c r="AC264" s="99" t="str">
        <f t="shared" si="229"/>
        <v/>
      </c>
      <c r="AD264" s="99" t="str">
        <f t="shared" si="229"/>
        <v/>
      </c>
      <c r="AE264" s="99" t="str">
        <f t="shared" si="229"/>
        <v/>
      </c>
      <c r="AF264" s="99" t="str">
        <f t="shared" si="229"/>
        <v/>
      </c>
      <c r="AG264" s="39"/>
    </row>
    <row r="265" spans="1:33" x14ac:dyDescent="0.2">
      <c r="A265" s="106" t="s">
        <v>515</v>
      </c>
      <c r="B265" s="99" t="str">
        <f t="shared" ref="B265:AF265" si="230">IF(OR(B184="",LogGcat1="",B21=""),"",HLOOKUP(LogGcat1,ClOgTable,B22+2,FALSE))</f>
        <v/>
      </c>
      <c r="C265" s="99" t="str">
        <f t="shared" si="230"/>
        <v/>
      </c>
      <c r="D265" s="99" t="str">
        <f t="shared" si="230"/>
        <v/>
      </c>
      <c r="E265" s="99" t="str">
        <f t="shared" si="230"/>
        <v/>
      </c>
      <c r="F265" s="99" t="str">
        <f t="shared" si="230"/>
        <v/>
      </c>
      <c r="G265" s="99" t="str">
        <f t="shared" si="230"/>
        <v/>
      </c>
      <c r="H265" s="99" t="str">
        <f t="shared" si="230"/>
        <v/>
      </c>
      <c r="I265" s="99" t="str">
        <f t="shared" si="230"/>
        <v/>
      </c>
      <c r="J265" s="99" t="str">
        <f t="shared" si="230"/>
        <v/>
      </c>
      <c r="K265" s="99" t="str">
        <f t="shared" si="230"/>
        <v/>
      </c>
      <c r="L265" s="99" t="str">
        <f t="shared" si="230"/>
        <v/>
      </c>
      <c r="M265" s="99" t="str">
        <f t="shared" si="230"/>
        <v/>
      </c>
      <c r="N265" s="99" t="str">
        <f t="shared" si="230"/>
        <v/>
      </c>
      <c r="O265" s="99" t="str">
        <f t="shared" si="230"/>
        <v/>
      </c>
      <c r="P265" s="99" t="str">
        <f t="shared" si="230"/>
        <v/>
      </c>
      <c r="Q265" s="99" t="str">
        <f t="shared" si="230"/>
        <v/>
      </c>
      <c r="R265" s="99" t="str">
        <f t="shared" si="230"/>
        <v/>
      </c>
      <c r="S265" s="99" t="str">
        <f t="shared" si="230"/>
        <v/>
      </c>
      <c r="T265" s="99" t="str">
        <f t="shared" si="230"/>
        <v/>
      </c>
      <c r="U265" s="99" t="str">
        <f t="shared" si="230"/>
        <v/>
      </c>
      <c r="V265" s="99" t="str">
        <f t="shared" si="230"/>
        <v/>
      </c>
      <c r="W265" s="99" t="str">
        <f t="shared" si="230"/>
        <v/>
      </c>
      <c r="X265" s="99" t="str">
        <f t="shared" si="230"/>
        <v/>
      </c>
      <c r="Y265" s="99" t="str">
        <f t="shared" si="230"/>
        <v/>
      </c>
      <c r="Z265" s="99" t="str">
        <f t="shared" si="230"/>
        <v/>
      </c>
      <c r="AA265" s="99" t="str">
        <f t="shared" si="230"/>
        <v/>
      </c>
      <c r="AB265" s="99" t="str">
        <f t="shared" si="230"/>
        <v/>
      </c>
      <c r="AC265" s="99" t="str">
        <f t="shared" si="230"/>
        <v/>
      </c>
      <c r="AD265" s="99" t="str">
        <f t="shared" si="230"/>
        <v/>
      </c>
      <c r="AE265" s="99" t="str">
        <f t="shared" si="230"/>
        <v/>
      </c>
      <c r="AF265" s="99" t="str">
        <f t="shared" si="230"/>
        <v/>
      </c>
      <c r="AG265" s="39"/>
    </row>
    <row r="266" spans="1:33" x14ac:dyDescent="0.2">
      <c r="A266" s="106" t="s">
        <v>516</v>
      </c>
      <c r="B266" s="99" t="str">
        <f t="shared" ref="B266:AF266" si="231">IF(OR(B184="",LogGcat2="",B21=""),"",HLOOKUP(LogGcat2,ClOgTable,B21+2,FALSE))</f>
        <v/>
      </c>
      <c r="C266" s="99" t="str">
        <f t="shared" si="231"/>
        <v/>
      </c>
      <c r="D266" s="99" t="str">
        <f t="shared" si="231"/>
        <v/>
      </c>
      <c r="E266" s="99" t="str">
        <f t="shared" si="231"/>
        <v/>
      </c>
      <c r="F266" s="99" t="str">
        <f t="shared" si="231"/>
        <v/>
      </c>
      <c r="G266" s="99" t="str">
        <f t="shared" si="231"/>
        <v/>
      </c>
      <c r="H266" s="99" t="str">
        <f t="shared" si="231"/>
        <v/>
      </c>
      <c r="I266" s="99" t="str">
        <f t="shared" si="231"/>
        <v/>
      </c>
      <c r="J266" s="99" t="str">
        <f t="shared" si="231"/>
        <v/>
      </c>
      <c r="K266" s="99" t="str">
        <f t="shared" si="231"/>
        <v/>
      </c>
      <c r="L266" s="99" t="str">
        <f t="shared" si="231"/>
        <v/>
      </c>
      <c r="M266" s="99" t="str">
        <f t="shared" si="231"/>
        <v/>
      </c>
      <c r="N266" s="99" t="str">
        <f t="shared" si="231"/>
        <v/>
      </c>
      <c r="O266" s="99" t="str">
        <f t="shared" si="231"/>
        <v/>
      </c>
      <c r="P266" s="99" t="str">
        <f t="shared" si="231"/>
        <v/>
      </c>
      <c r="Q266" s="99" t="str">
        <f t="shared" si="231"/>
        <v/>
      </c>
      <c r="R266" s="99" t="str">
        <f t="shared" si="231"/>
        <v/>
      </c>
      <c r="S266" s="99" t="str">
        <f t="shared" si="231"/>
        <v/>
      </c>
      <c r="T266" s="99" t="str">
        <f t="shared" si="231"/>
        <v/>
      </c>
      <c r="U266" s="99" t="str">
        <f t="shared" si="231"/>
        <v/>
      </c>
      <c r="V266" s="99" t="str">
        <f t="shared" si="231"/>
        <v/>
      </c>
      <c r="W266" s="99" t="str">
        <f t="shared" si="231"/>
        <v/>
      </c>
      <c r="X266" s="99" t="str">
        <f t="shared" si="231"/>
        <v/>
      </c>
      <c r="Y266" s="99" t="str">
        <f t="shared" si="231"/>
        <v/>
      </c>
      <c r="Z266" s="99" t="str">
        <f t="shared" si="231"/>
        <v/>
      </c>
      <c r="AA266" s="99" t="str">
        <f t="shared" si="231"/>
        <v/>
      </c>
      <c r="AB266" s="99" t="str">
        <f t="shared" si="231"/>
        <v/>
      </c>
      <c r="AC266" s="99" t="str">
        <f t="shared" si="231"/>
        <v/>
      </c>
      <c r="AD266" s="99" t="str">
        <f t="shared" si="231"/>
        <v/>
      </c>
      <c r="AE266" s="99" t="str">
        <f t="shared" si="231"/>
        <v/>
      </c>
      <c r="AF266" s="99" t="str">
        <f t="shared" si="231"/>
        <v/>
      </c>
      <c r="AG266" s="39"/>
    </row>
    <row r="267" spans="1:33" x14ac:dyDescent="0.2">
      <c r="A267" s="106" t="s">
        <v>517</v>
      </c>
      <c r="B267" s="99" t="str">
        <f t="shared" ref="B267:AF267" si="232">IF(OR(B184="",LogGcat1="",B21=""),"",HLOOKUP(LogGcat1,ClOgTable,B21+2,FALSE))</f>
        <v/>
      </c>
      <c r="C267" s="99" t="str">
        <f t="shared" si="232"/>
        <v/>
      </c>
      <c r="D267" s="99" t="str">
        <f t="shared" si="232"/>
        <v/>
      </c>
      <c r="E267" s="99" t="str">
        <f t="shared" si="232"/>
        <v/>
      </c>
      <c r="F267" s="99" t="str">
        <f t="shared" si="232"/>
        <v/>
      </c>
      <c r="G267" s="99" t="str">
        <f t="shared" si="232"/>
        <v/>
      </c>
      <c r="H267" s="99" t="str">
        <f t="shared" si="232"/>
        <v/>
      </c>
      <c r="I267" s="99" t="str">
        <f t="shared" si="232"/>
        <v/>
      </c>
      <c r="J267" s="99" t="str">
        <f t="shared" si="232"/>
        <v/>
      </c>
      <c r="K267" s="99" t="str">
        <f t="shared" si="232"/>
        <v/>
      </c>
      <c r="L267" s="99" t="str">
        <f t="shared" si="232"/>
        <v/>
      </c>
      <c r="M267" s="99" t="str">
        <f t="shared" si="232"/>
        <v/>
      </c>
      <c r="N267" s="99" t="str">
        <f t="shared" si="232"/>
        <v/>
      </c>
      <c r="O267" s="99" t="str">
        <f t="shared" si="232"/>
        <v/>
      </c>
      <c r="P267" s="99" t="str">
        <f t="shared" si="232"/>
        <v/>
      </c>
      <c r="Q267" s="99" t="str">
        <f t="shared" si="232"/>
        <v/>
      </c>
      <c r="R267" s="99" t="str">
        <f t="shared" si="232"/>
        <v/>
      </c>
      <c r="S267" s="99" t="str">
        <f t="shared" si="232"/>
        <v/>
      </c>
      <c r="T267" s="99" t="str">
        <f t="shared" si="232"/>
        <v/>
      </c>
      <c r="U267" s="99" t="str">
        <f t="shared" si="232"/>
        <v/>
      </c>
      <c r="V267" s="99" t="str">
        <f t="shared" si="232"/>
        <v/>
      </c>
      <c r="W267" s="99" t="str">
        <f t="shared" si="232"/>
        <v/>
      </c>
      <c r="X267" s="99" t="str">
        <f t="shared" si="232"/>
        <v/>
      </c>
      <c r="Y267" s="99" t="str">
        <f t="shared" si="232"/>
        <v/>
      </c>
      <c r="Z267" s="99" t="str">
        <f t="shared" si="232"/>
        <v/>
      </c>
      <c r="AA267" s="99" t="str">
        <f t="shared" si="232"/>
        <v/>
      </c>
      <c r="AB267" s="99" t="str">
        <f t="shared" si="232"/>
        <v/>
      </c>
      <c r="AC267" s="99" t="str">
        <f t="shared" si="232"/>
        <v/>
      </c>
      <c r="AD267" s="99" t="str">
        <f t="shared" si="232"/>
        <v/>
      </c>
      <c r="AE267" s="99" t="str">
        <f t="shared" si="232"/>
        <v/>
      </c>
      <c r="AF267" s="99" t="str">
        <f t="shared" si="232"/>
        <v/>
      </c>
      <c r="AG267" s="39"/>
    </row>
    <row r="268" spans="1:33" x14ac:dyDescent="0.2">
      <c r="A268" s="106" t="s">
        <v>487</v>
      </c>
      <c r="B268" s="109" t="str">
        <f>IF(OR(B264="",B265=""),"",B265-((B265-B264)*LogGpercent))</f>
        <v/>
      </c>
      <c r="C268" s="109" t="str">
        <f t="shared" ref="C268:AF268" si="233">IF(OR(C264="",C265=""),"",C265-((C265-C264)*LogGpercent))</f>
        <v/>
      </c>
      <c r="D268" s="109" t="str">
        <f t="shared" si="233"/>
        <v/>
      </c>
      <c r="E268" s="109" t="str">
        <f t="shared" si="233"/>
        <v/>
      </c>
      <c r="F268" s="109" t="str">
        <f t="shared" si="233"/>
        <v/>
      </c>
      <c r="G268" s="109" t="str">
        <f t="shared" si="233"/>
        <v/>
      </c>
      <c r="H268" s="109" t="str">
        <f t="shared" si="233"/>
        <v/>
      </c>
      <c r="I268" s="109" t="str">
        <f t="shared" si="233"/>
        <v/>
      </c>
      <c r="J268" s="109" t="str">
        <f t="shared" si="233"/>
        <v/>
      </c>
      <c r="K268" s="109" t="str">
        <f t="shared" si="233"/>
        <v/>
      </c>
      <c r="L268" s="109" t="str">
        <f t="shared" si="233"/>
        <v/>
      </c>
      <c r="M268" s="109" t="str">
        <f t="shared" si="233"/>
        <v/>
      </c>
      <c r="N268" s="109" t="str">
        <f t="shared" si="233"/>
        <v/>
      </c>
      <c r="O268" s="109" t="str">
        <f t="shared" si="233"/>
        <v/>
      </c>
      <c r="P268" s="109" t="str">
        <f t="shared" si="233"/>
        <v/>
      </c>
      <c r="Q268" s="109" t="str">
        <f t="shared" si="233"/>
        <v/>
      </c>
      <c r="R268" s="109" t="str">
        <f t="shared" si="233"/>
        <v/>
      </c>
      <c r="S268" s="109" t="str">
        <f t="shared" si="233"/>
        <v/>
      </c>
      <c r="T268" s="109" t="str">
        <f t="shared" si="233"/>
        <v/>
      </c>
      <c r="U268" s="109" t="str">
        <f t="shared" si="233"/>
        <v/>
      </c>
      <c r="V268" s="109" t="str">
        <f t="shared" si="233"/>
        <v/>
      </c>
      <c r="W268" s="109" t="str">
        <f t="shared" si="233"/>
        <v/>
      </c>
      <c r="X268" s="109" t="str">
        <f t="shared" si="233"/>
        <v/>
      </c>
      <c r="Y268" s="109" t="str">
        <f t="shared" si="233"/>
        <v/>
      </c>
      <c r="Z268" s="109" t="str">
        <f t="shared" si="233"/>
        <v/>
      </c>
      <c r="AA268" s="109" t="str">
        <f t="shared" si="233"/>
        <v/>
      </c>
      <c r="AB268" s="109" t="str">
        <f t="shared" si="233"/>
        <v/>
      </c>
      <c r="AC268" s="109" t="str">
        <f t="shared" si="233"/>
        <v/>
      </c>
      <c r="AD268" s="109" t="str">
        <f t="shared" si="233"/>
        <v/>
      </c>
      <c r="AE268" s="109" t="str">
        <f t="shared" si="233"/>
        <v/>
      </c>
      <c r="AF268" s="109" t="str">
        <f t="shared" si="233"/>
        <v/>
      </c>
      <c r="AG268" s="39"/>
    </row>
    <row r="269" spans="1:33" x14ac:dyDescent="0.2">
      <c r="A269" s="106" t="s">
        <v>518</v>
      </c>
      <c r="B269" s="109" t="str">
        <f>IF(OR(B266="",B267=""),"",B267-((B267-B266)*LogGpercent))</f>
        <v/>
      </c>
      <c r="C269" s="109" t="str">
        <f t="shared" ref="C269:AF269" si="234">IF(OR(C266="",C267=""),"",C267-((C267-C266)*LogGpercent))</f>
        <v/>
      </c>
      <c r="D269" s="109" t="str">
        <f t="shared" si="234"/>
        <v/>
      </c>
      <c r="E269" s="109" t="str">
        <f t="shared" si="234"/>
        <v/>
      </c>
      <c r="F269" s="109" t="str">
        <f t="shared" si="234"/>
        <v/>
      </c>
      <c r="G269" s="109" t="str">
        <f t="shared" si="234"/>
        <v/>
      </c>
      <c r="H269" s="109" t="str">
        <f t="shared" si="234"/>
        <v/>
      </c>
      <c r="I269" s="109" t="str">
        <f t="shared" si="234"/>
        <v/>
      </c>
      <c r="J269" s="109" t="str">
        <f t="shared" si="234"/>
        <v/>
      </c>
      <c r="K269" s="109" t="str">
        <f t="shared" si="234"/>
        <v/>
      </c>
      <c r="L269" s="109" t="str">
        <f t="shared" si="234"/>
        <v/>
      </c>
      <c r="M269" s="109" t="str">
        <f t="shared" si="234"/>
        <v/>
      </c>
      <c r="N269" s="109" t="str">
        <f t="shared" si="234"/>
        <v/>
      </c>
      <c r="O269" s="109" t="str">
        <f t="shared" si="234"/>
        <v/>
      </c>
      <c r="P269" s="109" t="str">
        <f t="shared" si="234"/>
        <v/>
      </c>
      <c r="Q269" s="109" t="str">
        <f t="shared" si="234"/>
        <v/>
      </c>
      <c r="R269" s="109" t="str">
        <f t="shared" si="234"/>
        <v/>
      </c>
      <c r="S269" s="109" t="str">
        <f t="shared" si="234"/>
        <v/>
      </c>
      <c r="T269" s="109" t="str">
        <f t="shared" si="234"/>
        <v/>
      </c>
      <c r="U269" s="109" t="str">
        <f t="shared" si="234"/>
        <v/>
      </c>
      <c r="V269" s="109" t="str">
        <f t="shared" si="234"/>
        <v/>
      </c>
      <c r="W269" s="109" t="str">
        <f t="shared" si="234"/>
        <v/>
      </c>
      <c r="X269" s="109" t="str">
        <f t="shared" si="234"/>
        <v/>
      </c>
      <c r="Y269" s="109" t="str">
        <f t="shared" si="234"/>
        <v/>
      </c>
      <c r="Z269" s="109" t="str">
        <f t="shared" si="234"/>
        <v/>
      </c>
      <c r="AA269" s="109" t="str">
        <f t="shared" si="234"/>
        <v/>
      </c>
      <c r="AB269" s="109" t="str">
        <f t="shared" si="234"/>
        <v/>
      </c>
      <c r="AC269" s="109" t="str">
        <f t="shared" si="234"/>
        <v/>
      </c>
      <c r="AD269" s="109" t="str">
        <f t="shared" si="234"/>
        <v/>
      </c>
      <c r="AE269" s="109" t="str">
        <f t="shared" si="234"/>
        <v/>
      </c>
      <c r="AF269" s="109" t="str">
        <f t="shared" si="234"/>
        <v/>
      </c>
      <c r="AG269" s="39"/>
    </row>
    <row r="270" spans="1:33" x14ac:dyDescent="0.2">
      <c r="A270" s="106" t="s">
        <v>490</v>
      </c>
      <c r="B270" s="109" t="str">
        <f>IF(OR(B268="",B269=""),"",B269-((B269-B268)*B23))</f>
        <v/>
      </c>
      <c r="C270" s="109" t="str">
        <f t="shared" ref="C270:AF270" si="235">IF(OR(C268="",C269=""),"",C269-((C269-C268)*C23))</f>
        <v/>
      </c>
      <c r="D270" s="109" t="str">
        <f t="shared" si="235"/>
        <v/>
      </c>
      <c r="E270" s="109" t="str">
        <f t="shared" si="235"/>
        <v/>
      </c>
      <c r="F270" s="109" t="str">
        <f t="shared" si="235"/>
        <v/>
      </c>
      <c r="G270" s="109" t="str">
        <f t="shared" si="235"/>
        <v/>
      </c>
      <c r="H270" s="109" t="str">
        <f t="shared" si="235"/>
        <v/>
      </c>
      <c r="I270" s="109" t="str">
        <f t="shared" si="235"/>
        <v/>
      </c>
      <c r="J270" s="109" t="str">
        <f t="shared" si="235"/>
        <v/>
      </c>
      <c r="K270" s="109" t="str">
        <f t="shared" si="235"/>
        <v/>
      </c>
      <c r="L270" s="109" t="str">
        <f t="shared" si="235"/>
        <v/>
      </c>
      <c r="M270" s="109" t="str">
        <f t="shared" si="235"/>
        <v/>
      </c>
      <c r="N270" s="109" t="str">
        <f t="shared" si="235"/>
        <v/>
      </c>
      <c r="O270" s="109" t="str">
        <f t="shared" si="235"/>
        <v/>
      </c>
      <c r="P270" s="109" t="str">
        <f t="shared" si="235"/>
        <v/>
      </c>
      <c r="Q270" s="109" t="str">
        <f t="shared" si="235"/>
        <v/>
      </c>
      <c r="R270" s="109" t="str">
        <f t="shared" si="235"/>
        <v/>
      </c>
      <c r="S270" s="109" t="str">
        <f t="shared" si="235"/>
        <v/>
      </c>
      <c r="T270" s="109" t="str">
        <f t="shared" si="235"/>
        <v/>
      </c>
      <c r="U270" s="109" t="str">
        <f t="shared" si="235"/>
        <v/>
      </c>
      <c r="V270" s="109" t="str">
        <f t="shared" si="235"/>
        <v/>
      </c>
      <c r="W270" s="109" t="str">
        <f t="shared" si="235"/>
        <v/>
      </c>
      <c r="X270" s="109" t="str">
        <f t="shared" si="235"/>
        <v/>
      </c>
      <c r="Y270" s="109" t="str">
        <f t="shared" si="235"/>
        <v/>
      </c>
      <c r="Z270" s="109" t="str">
        <f t="shared" si="235"/>
        <v/>
      </c>
      <c r="AA270" s="109" t="str">
        <f t="shared" si="235"/>
        <v/>
      </c>
      <c r="AB270" s="109" t="str">
        <f t="shared" si="235"/>
        <v/>
      </c>
      <c r="AC270" s="109" t="str">
        <f t="shared" si="235"/>
        <v/>
      </c>
      <c r="AD270" s="109" t="str">
        <f t="shared" si="235"/>
        <v/>
      </c>
      <c r="AE270" s="109" t="str">
        <f t="shared" si="235"/>
        <v/>
      </c>
      <c r="AF270" s="109" t="str">
        <f t="shared" si="235"/>
        <v/>
      </c>
      <c r="AG270" s="39"/>
    </row>
    <row r="271" spans="1:33" x14ac:dyDescent="0.2">
      <c r="A271" s="106" t="s">
        <v>507</v>
      </c>
      <c r="B271" s="108" t="str">
        <f t="shared" ref="B271:AF271" si="236">IF(OR(B184="",B270="",S2Disinfectant&lt;&gt;"Chlorine Dioxide"),"",IF(B184=0,0,B184/B270))</f>
        <v/>
      </c>
      <c r="C271" s="108" t="str">
        <f t="shared" si="236"/>
        <v/>
      </c>
      <c r="D271" s="108" t="str">
        <f t="shared" si="236"/>
        <v/>
      </c>
      <c r="E271" s="108" t="str">
        <f t="shared" si="236"/>
        <v/>
      </c>
      <c r="F271" s="108" t="str">
        <f t="shared" si="236"/>
        <v/>
      </c>
      <c r="G271" s="108" t="str">
        <f t="shared" si="236"/>
        <v/>
      </c>
      <c r="H271" s="108" t="str">
        <f t="shared" si="236"/>
        <v/>
      </c>
      <c r="I271" s="108" t="str">
        <f t="shared" si="236"/>
        <v/>
      </c>
      <c r="J271" s="108" t="str">
        <f t="shared" si="236"/>
        <v/>
      </c>
      <c r="K271" s="108" t="str">
        <f t="shared" si="236"/>
        <v/>
      </c>
      <c r="L271" s="108" t="str">
        <f t="shared" si="236"/>
        <v/>
      </c>
      <c r="M271" s="108" t="str">
        <f t="shared" si="236"/>
        <v/>
      </c>
      <c r="N271" s="108" t="str">
        <f t="shared" si="236"/>
        <v/>
      </c>
      <c r="O271" s="108" t="str">
        <f t="shared" si="236"/>
        <v/>
      </c>
      <c r="P271" s="108" t="str">
        <f t="shared" si="236"/>
        <v/>
      </c>
      <c r="Q271" s="108" t="str">
        <f t="shared" si="236"/>
        <v/>
      </c>
      <c r="R271" s="108" t="str">
        <f t="shared" si="236"/>
        <v/>
      </c>
      <c r="S271" s="108" t="str">
        <f t="shared" si="236"/>
        <v/>
      </c>
      <c r="T271" s="108" t="str">
        <f t="shared" si="236"/>
        <v/>
      </c>
      <c r="U271" s="108" t="str">
        <f t="shared" si="236"/>
        <v/>
      </c>
      <c r="V271" s="108" t="str">
        <f t="shared" si="236"/>
        <v/>
      </c>
      <c r="W271" s="108" t="str">
        <f t="shared" si="236"/>
        <v/>
      </c>
      <c r="X271" s="108" t="str">
        <f t="shared" si="236"/>
        <v/>
      </c>
      <c r="Y271" s="108" t="str">
        <f t="shared" si="236"/>
        <v/>
      </c>
      <c r="Z271" s="108" t="str">
        <f t="shared" si="236"/>
        <v/>
      </c>
      <c r="AA271" s="108" t="str">
        <f t="shared" si="236"/>
        <v/>
      </c>
      <c r="AB271" s="108" t="str">
        <f t="shared" si="236"/>
        <v/>
      </c>
      <c r="AC271" s="108" t="str">
        <f t="shared" si="236"/>
        <v/>
      </c>
      <c r="AD271" s="108" t="str">
        <f t="shared" si="236"/>
        <v/>
      </c>
      <c r="AE271" s="108" t="str">
        <f t="shared" si="236"/>
        <v/>
      </c>
      <c r="AF271" s="108" t="str">
        <f t="shared" si="236"/>
        <v/>
      </c>
      <c r="AG271" s="39"/>
    </row>
    <row r="272" spans="1:33" x14ac:dyDescent="0.2">
      <c r="A272" s="32" t="s">
        <v>530</v>
      </c>
      <c r="AG272" s="39"/>
    </row>
    <row r="273" spans="1:33" x14ac:dyDescent="0.2">
      <c r="A273" s="106" t="s">
        <v>514</v>
      </c>
      <c r="B273" s="99" t="str">
        <f t="shared" ref="B273:AF273" si="237">IF(OR(B184="",LogGcat2="",B21=""),"",HLOOKUP(LogGcat2,ClOvTable,B22+2,FALSE))</f>
        <v/>
      </c>
      <c r="C273" s="99" t="str">
        <f t="shared" si="237"/>
        <v/>
      </c>
      <c r="D273" s="99" t="str">
        <f t="shared" si="237"/>
        <v/>
      </c>
      <c r="E273" s="99" t="str">
        <f t="shared" si="237"/>
        <v/>
      </c>
      <c r="F273" s="99" t="str">
        <f t="shared" si="237"/>
        <v/>
      </c>
      <c r="G273" s="99" t="str">
        <f t="shared" si="237"/>
        <v/>
      </c>
      <c r="H273" s="99" t="str">
        <f t="shared" si="237"/>
        <v/>
      </c>
      <c r="I273" s="99" t="str">
        <f t="shared" si="237"/>
        <v/>
      </c>
      <c r="J273" s="99" t="str">
        <f t="shared" si="237"/>
        <v/>
      </c>
      <c r="K273" s="99" t="str">
        <f t="shared" si="237"/>
        <v/>
      </c>
      <c r="L273" s="99" t="str">
        <f t="shared" si="237"/>
        <v/>
      </c>
      <c r="M273" s="99" t="str">
        <f t="shared" si="237"/>
        <v/>
      </c>
      <c r="N273" s="99" t="str">
        <f t="shared" si="237"/>
        <v/>
      </c>
      <c r="O273" s="99" t="str">
        <f t="shared" si="237"/>
        <v/>
      </c>
      <c r="P273" s="99" t="str">
        <f t="shared" si="237"/>
        <v/>
      </c>
      <c r="Q273" s="99" t="str">
        <f t="shared" si="237"/>
        <v/>
      </c>
      <c r="R273" s="99" t="str">
        <f t="shared" si="237"/>
        <v/>
      </c>
      <c r="S273" s="99" t="str">
        <f t="shared" si="237"/>
        <v/>
      </c>
      <c r="T273" s="99" t="str">
        <f t="shared" si="237"/>
        <v/>
      </c>
      <c r="U273" s="99" t="str">
        <f t="shared" si="237"/>
        <v/>
      </c>
      <c r="V273" s="99" t="str">
        <f t="shared" si="237"/>
        <v/>
      </c>
      <c r="W273" s="99" t="str">
        <f t="shared" si="237"/>
        <v/>
      </c>
      <c r="X273" s="99" t="str">
        <f t="shared" si="237"/>
        <v/>
      </c>
      <c r="Y273" s="99" t="str">
        <f t="shared" si="237"/>
        <v/>
      </c>
      <c r="Z273" s="99" t="str">
        <f t="shared" si="237"/>
        <v/>
      </c>
      <c r="AA273" s="99" t="str">
        <f t="shared" si="237"/>
        <v/>
      </c>
      <c r="AB273" s="99" t="str">
        <f t="shared" si="237"/>
        <v/>
      </c>
      <c r="AC273" s="99" t="str">
        <f t="shared" si="237"/>
        <v/>
      </c>
      <c r="AD273" s="99" t="str">
        <f t="shared" si="237"/>
        <v/>
      </c>
      <c r="AE273" s="99" t="str">
        <f t="shared" si="237"/>
        <v/>
      </c>
      <c r="AF273" s="99" t="str">
        <f t="shared" si="237"/>
        <v/>
      </c>
      <c r="AG273" s="39"/>
    </row>
    <row r="274" spans="1:33" x14ac:dyDescent="0.2">
      <c r="A274" s="106" t="s">
        <v>515</v>
      </c>
      <c r="B274" s="99" t="str">
        <f t="shared" ref="B274:AF274" si="238">IF(OR(B184="",LogGcat1="",B21=""),"",HLOOKUP(LogGcat1,ClOvTable,B22+2,FALSE))</f>
        <v/>
      </c>
      <c r="C274" s="99" t="str">
        <f t="shared" si="238"/>
        <v/>
      </c>
      <c r="D274" s="99" t="str">
        <f t="shared" si="238"/>
        <v/>
      </c>
      <c r="E274" s="99" t="str">
        <f t="shared" si="238"/>
        <v/>
      </c>
      <c r="F274" s="99" t="str">
        <f t="shared" si="238"/>
        <v/>
      </c>
      <c r="G274" s="99" t="str">
        <f t="shared" si="238"/>
        <v/>
      </c>
      <c r="H274" s="99" t="str">
        <f t="shared" si="238"/>
        <v/>
      </c>
      <c r="I274" s="99" t="str">
        <f t="shared" si="238"/>
        <v/>
      </c>
      <c r="J274" s="99" t="str">
        <f t="shared" si="238"/>
        <v/>
      </c>
      <c r="K274" s="99" t="str">
        <f t="shared" si="238"/>
        <v/>
      </c>
      <c r="L274" s="99" t="str">
        <f t="shared" si="238"/>
        <v/>
      </c>
      <c r="M274" s="99" t="str">
        <f t="shared" si="238"/>
        <v/>
      </c>
      <c r="N274" s="99" t="str">
        <f t="shared" si="238"/>
        <v/>
      </c>
      <c r="O274" s="99" t="str">
        <f t="shared" si="238"/>
        <v/>
      </c>
      <c r="P274" s="99" t="str">
        <f t="shared" si="238"/>
        <v/>
      </c>
      <c r="Q274" s="99" t="str">
        <f t="shared" si="238"/>
        <v/>
      </c>
      <c r="R274" s="99" t="str">
        <f t="shared" si="238"/>
        <v/>
      </c>
      <c r="S274" s="99" t="str">
        <f t="shared" si="238"/>
        <v/>
      </c>
      <c r="T274" s="99" t="str">
        <f t="shared" si="238"/>
        <v/>
      </c>
      <c r="U274" s="99" t="str">
        <f t="shared" si="238"/>
        <v/>
      </c>
      <c r="V274" s="99" t="str">
        <f t="shared" si="238"/>
        <v/>
      </c>
      <c r="W274" s="99" t="str">
        <f t="shared" si="238"/>
        <v/>
      </c>
      <c r="X274" s="99" t="str">
        <f t="shared" si="238"/>
        <v/>
      </c>
      <c r="Y274" s="99" t="str">
        <f t="shared" si="238"/>
        <v/>
      </c>
      <c r="Z274" s="99" t="str">
        <f t="shared" si="238"/>
        <v/>
      </c>
      <c r="AA274" s="99" t="str">
        <f t="shared" si="238"/>
        <v/>
      </c>
      <c r="AB274" s="99" t="str">
        <f t="shared" si="238"/>
        <v/>
      </c>
      <c r="AC274" s="99" t="str">
        <f t="shared" si="238"/>
        <v/>
      </c>
      <c r="AD274" s="99" t="str">
        <f t="shared" si="238"/>
        <v/>
      </c>
      <c r="AE274" s="99" t="str">
        <f t="shared" si="238"/>
        <v/>
      </c>
      <c r="AF274" s="99" t="str">
        <f t="shared" si="238"/>
        <v/>
      </c>
      <c r="AG274" s="39"/>
    </row>
    <row r="275" spans="1:33" x14ac:dyDescent="0.2">
      <c r="A275" s="106" t="s">
        <v>516</v>
      </c>
      <c r="B275" s="99" t="str">
        <f t="shared" ref="B275:AF275" si="239">IF(OR(B184="",LogGcat2="",B21=""),"",HLOOKUP(LogGcat2,ClOvTable,B21+2,FALSE))</f>
        <v/>
      </c>
      <c r="C275" s="99" t="str">
        <f t="shared" si="239"/>
        <v/>
      </c>
      <c r="D275" s="99" t="str">
        <f t="shared" si="239"/>
        <v/>
      </c>
      <c r="E275" s="99" t="str">
        <f t="shared" si="239"/>
        <v/>
      </c>
      <c r="F275" s="99" t="str">
        <f t="shared" si="239"/>
        <v/>
      </c>
      <c r="G275" s="99" t="str">
        <f t="shared" si="239"/>
        <v/>
      </c>
      <c r="H275" s="99" t="str">
        <f t="shared" si="239"/>
        <v/>
      </c>
      <c r="I275" s="99" t="str">
        <f t="shared" si="239"/>
        <v/>
      </c>
      <c r="J275" s="99" t="str">
        <f t="shared" si="239"/>
        <v/>
      </c>
      <c r="K275" s="99" t="str">
        <f t="shared" si="239"/>
        <v/>
      </c>
      <c r="L275" s="99" t="str">
        <f t="shared" si="239"/>
        <v/>
      </c>
      <c r="M275" s="99" t="str">
        <f t="shared" si="239"/>
        <v/>
      </c>
      <c r="N275" s="99" t="str">
        <f t="shared" si="239"/>
        <v/>
      </c>
      <c r="O275" s="99" t="str">
        <f t="shared" si="239"/>
        <v/>
      </c>
      <c r="P275" s="99" t="str">
        <f t="shared" si="239"/>
        <v/>
      </c>
      <c r="Q275" s="99" t="str">
        <f t="shared" si="239"/>
        <v/>
      </c>
      <c r="R275" s="99" t="str">
        <f t="shared" si="239"/>
        <v/>
      </c>
      <c r="S275" s="99" t="str">
        <f t="shared" si="239"/>
        <v/>
      </c>
      <c r="T275" s="99" t="str">
        <f t="shared" si="239"/>
        <v/>
      </c>
      <c r="U275" s="99" t="str">
        <f t="shared" si="239"/>
        <v/>
      </c>
      <c r="V275" s="99" t="str">
        <f t="shared" si="239"/>
        <v/>
      </c>
      <c r="W275" s="99" t="str">
        <f t="shared" si="239"/>
        <v/>
      </c>
      <c r="X275" s="99" t="str">
        <f t="shared" si="239"/>
        <v/>
      </c>
      <c r="Y275" s="99" t="str">
        <f t="shared" si="239"/>
        <v/>
      </c>
      <c r="Z275" s="99" t="str">
        <f t="shared" si="239"/>
        <v/>
      </c>
      <c r="AA275" s="99" t="str">
        <f t="shared" si="239"/>
        <v/>
      </c>
      <c r="AB275" s="99" t="str">
        <f t="shared" si="239"/>
        <v/>
      </c>
      <c r="AC275" s="99" t="str">
        <f t="shared" si="239"/>
        <v/>
      </c>
      <c r="AD275" s="99" t="str">
        <f t="shared" si="239"/>
        <v/>
      </c>
      <c r="AE275" s="99" t="str">
        <f t="shared" si="239"/>
        <v/>
      </c>
      <c r="AF275" s="99" t="str">
        <f t="shared" si="239"/>
        <v/>
      </c>
      <c r="AG275" s="39"/>
    </row>
    <row r="276" spans="1:33" x14ac:dyDescent="0.2">
      <c r="A276" s="106" t="s">
        <v>517</v>
      </c>
      <c r="B276" s="99" t="str">
        <f t="shared" ref="B276:AF276" si="240">IF(OR(B184="",LogGcat1="",B21=""),"",HLOOKUP(LogGcat1,ClOvTable,B21+2,FALSE))</f>
        <v/>
      </c>
      <c r="C276" s="99" t="str">
        <f t="shared" si="240"/>
        <v/>
      </c>
      <c r="D276" s="99" t="str">
        <f t="shared" si="240"/>
        <v/>
      </c>
      <c r="E276" s="99" t="str">
        <f t="shared" si="240"/>
        <v/>
      </c>
      <c r="F276" s="99" t="str">
        <f t="shared" si="240"/>
        <v/>
      </c>
      <c r="G276" s="99" t="str">
        <f t="shared" si="240"/>
        <v/>
      </c>
      <c r="H276" s="99" t="str">
        <f t="shared" si="240"/>
        <v/>
      </c>
      <c r="I276" s="99" t="str">
        <f t="shared" si="240"/>
        <v/>
      </c>
      <c r="J276" s="99" t="str">
        <f t="shared" si="240"/>
        <v/>
      </c>
      <c r="K276" s="99" t="str">
        <f t="shared" si="240"/>
        <v/>
      </c>
      <c r="L276" s="99" t="str">
        <f t="shared" si="240"/>
        <v/>
      </c>
      <c r="M276" s="99" t="str">
        <f t="shared" si="240"/>
        <v/>
      </c>
      <c r="N276" s="99" t="str">
        <f t="shared" si="240"/>
        <v/>
      </c>
      <c r="O276" s="99" t="str">
        <f t="shared" si="240"/>
        <v/>
      </c>
      <c r="P276" s="99" t="str">
        <f t="shared" si="240"/>
        <v/>
      </c>
      <c r="Q276" s="99" t="str">
        <f t="shared" si="240"/>
        <v/>
      </c>
      <c r="R276" s="99" t="str">
        <f t="shared" si="240"/>
        <v/>
      </c>
      <c r="S276" s="99" t="str">
        <f t="shared" si="240"/>
        <v/>
      </c>
      <c r="T276" s="99" t="str">
        <f t="shared" si="240"/>
        <v/>
      </c>
      <c r="U276" s="99" t="str">
        <f t="shared" si="240"/>
        <v/>
      </c>
      <c r="V276" s="99" t="str">
        <f t="shared" si="240"/>
        <v/>
      </c>
      <c r="W276" s="99" t="str">
        <f t="shared" si="240"/>
        <v/>
      </c>
      <c r="X276" s="99" t="str">
        <f t="shared" si="240"/>
        <v/>
      </c>
      <c r="Y276" s="99" t="str">
        <f t="shared" si="240"/>
        <v/>
      </c>
      <c r="Z276" s="99" t="str">
        <f t="shared" si="240"/>
        <v/>
      </c>
      <c r="AA276" s="99" t="str">
        <f t="shared" si="240"/>
        <v/>
      </c>
      <c r="AB276" s="99" t="str">
        <f t="shared" si="240"/>
        <v/>
      </c>
      <c r="AC276" s="99" t="str">
        <f t="shared" si="240"/>
        <v/>
      </c>
      <c r="AD276" s="99" t="str">
        <f t="shared" si="240"/>
        <v/>
      </c>
      <c r="AE276" s="99" t="str">
        <f t="shared" si="240"/>
        <v/>
      </c>
      <c r="AF276" s="99" t="str">
        <f t="shared" si="240"/>
        <v/>
      </c>
      <c r="AG276" s="39"/>
    </row>
    <row r="277" spans="1:33" x14ac:dyDescent="0.2">
      <c r="A277" s="106" t="s">
        <v>487</v>
      </c>
      <c r="B277" s="109" t="str">
        <f t="shared" ref="B277:AF277" si="241">IF(OR(B273="",B274=""),"",B274-((B274-B273)*LogVpercent))</f>
        <v/>
      </c>
      <c r="C277" s="109" t="str">
        <f t="shared" si="241"/>
        <v/>
      </c>
      <c r="D277" s="109" t="str">
        <f t="shared" si="241"/>
        <v/>
      </c>
      <c r="E277" s="109" t="str">
        <f t="shared" si="241"/>
        <v/>
      </c>
      <c r="F277" s="109" t="str">
        <f t="shared" si="241"/>
        <v/>
      </c>
      <c r="G277" s="109" t="str">
        <f t="shared" si="241"/>
        <v/>
      </c>
      <c r="H277" s="109" t="str">
        <f t="shared" si="241"/>
        <v/>
      </c>
      <c r="I277" s="109" t="str">
        <f t="shared" si="241"/>
        <v/>
      </c>
      <c r="J277" s="109" t="str">
        <f t="shared" si="241"/>
        <v/>
      </c>
      <c r="K277" s="109" t="str">
        <f t="shared" si="241"/>
        <v/>
      </c>
      <c r="L277" s="109" t="str">
        <f t="shared" si="241"/>
        <v/>
      </c>
      <c r="M277" s="109" t="str">
        <f t="shared" si="241"/>
        <v/>
      </c>
      <c r="N277" s="109" t="str">
        <f t="shared" si="241"/>
        <v/>
      </c>
      <c r="O277" s="109" t="str">
        <f t="shared" si="241"/>
        <v/>
      </c>
      <c r="P277" s="109" t="str">
        <f t="shared" si="241"/>
        <v/>
      </c>
      <c r="Q277" s="109" t="str">
        <f t="shared" si="241"/>
        <v/>
      </c>
      <c r="R277" s="109" t="str">
        <f t="shared" si="241"/>
        <v/>
      </c>
      <c r="S277" s="109" t="str">
        <f t="shared" si="241"/>
        <v/>
      </c>
      <c r="T277" s="109" t="str">
        <f t="shared" si="241"/>
        <v/>
      </c>
      <c r="U277" s="109" t="str">
        <f t="shared" si="241"/>
        <v/>
      </c>
      <c r="V277" s="109" t="str">
        <f t="shared" si="241"/>
        <v/>
      </c>
      <c r="W277" s="109" t="str">
        <f t="shared" si="241"/>
        <v/>
      </c>
      <c r="X277" s="109" t="str">
        <f t="shared" si="241"/>
        <v/>
      </c>
      <c r="Y277" s="109" t="str">
        <f t="shared" si="241"/>
        <v/>
      </c>
      <c r="Z277" s="109" t="str">
        <f t="shared" si="241"/>
        <v/>
      </c>
      <c r="AA277" s="109" t="str">
        <f t="shared" si="241"/>
        <v/>
      </c>
      <c r="AB277" s="109" t="str">
        <f t="shared" si="241"/>
        <v/>
      </c>
      <c r="AC277" s="109" t="str">
        <f t="shared" si="241"/>
        <v/>
      </c>
      <c r="AD277" s="109" t="str">
        <f t="shared" si="241"/>
        <v/>
      </c>
      <c r="AE277" s="109" t="str">
        <f t="shared" si="241"/>
        <v/>
      </c>
      <c r="AF277" s="109" t="str">
        <f t="shared" si="241"/>
        <v/>
      </c>
      <c r="AG277" s="39"/>
    </row>
    <row r="278" spans="1:33" x14ac:dyDescent="0.2">
      <c r="A278" s="106" t="s">
        <v>518</v>
      </c>
      <c r="B278" s="109" t="str">
        <f t="shared" ref="B278:AF278" si="242">IF(OR(B275="",B276=""),"",B276-((B276-B275)*LogVpercent))</f>
        <v/>
      </c>
      <c r="C278" s="109" t="str">
        <f t="shared" si="242"/>
        <v/>
      </c>
      <c r="D278" s="109" t="str">
        <f t="shared" si="242"/>
        <v/>
      </c>
      <c r="E278" s="109" t="str">
        <f t="shared" si="242"/>
        <v/>
      </c>
      <c r="F278" s="109" t="str">
        <f t="shared" si="242"/>
        <v/>
      </c>
      <c r="G278" s="109" t="str">
        <f t="shared" si="242"/>
        <v/>
      </c>
      <c r="H278" s="109" t="str">
        <f t="shared" si="242"/>
        <v/>
      </c>
      <c r="I278" s="109" t="str">
        <f t="shared" si="242"/>
        <v/>
      </c>
      <c r="J278" s="109" t="str">
        <f t="shared" si="242"/>
        <v/>
      </c>
      <c r="K278" s="109" t="str">
        <f t="shared" si="242"/>
        <v/>
      </c>
      <c r="L278" s="109" t="str">
        <f t="shared" si="242"/>
        <v/>
      </c>
      <c r="M278" s="109" t="str">
        <f t="shared" si="242"/>
        <v/>
      </c>
      <c r="N278" s="109" t="str">
        <f t="shared" si="242"/>
        <v/>
      </c>
      <c r="O278" s="109" t="str">
        <f t="shared" si="242"/>
        <v/>
      </c>
      <c r="P278" s="109" t="str">
        <f t="shared" si="242"/>
        <v/>
      </c>
      <c r="Q278" s="109" t="str">
        <f t="shared" si="242"/>
        <v/>
      </c>
      <c r="R278" s="109" t="str">
        <f t="shared" si="242"/>
        <v/>
      </c>
      <c r="S278" s="109" t="str">
        <f t="shared" si="242"/>
        <v/>
      </c>
      <c r="T278" s="109" t="str">
        <f t="shared" si="242"/>
        <v/>
      </c>
      <c r="U278" s="109" t="str">
        <f t="shared" si="242"/>
        <v/>
      </c>
      <c r="V278" s="109" t="str">
        <f t="shared" si="242"/>
        <v/>
      </c>
      <c r="W278" s="109" t="str">
        <f t="shared" si="242"/>
        <v/>
      </c>
      <c r="X278" s="109" t="str">
        <f t="shared" si="242"/>
        <v/>
      </c>
      <c r="Y278" s="109" t="str">
        <f t="shared" si="242"/>
        <v/>
      </c>
      <c r="Z278" s="109" t="str">
        <f t="shared" si="242"/>
        <v/>
      </c>
      <c r="AA278" s="109" t="str">
        <f t="shared" si="242"/>
        <v/>
      </c>
      <c r="AB278" s="109" t="str">
        <f t="shared" si="242"/>
        <v/>
      </c>
      <c r="AC278" s="109" t="str">
        <f t="shared" si="242"/>
        <v/>
      </c>
      <c r="AD278" s="109" t="str">
        <f t="shared" si="242"/>
        <v/>
      </c>
      <c r="AE278" s="109" t="str">
        <f t="shared" si="242"/>
        <v/>
      </c>
      <c r="AF278" s="109" t="str">
        <f t="shared" si="242"/>
        <v/>
      </c>
      <c r="AG278" s="39"/>
    </row>
    <row r="279" spans="1:33" x14ac:dyDescent="0.2">
      <c r="A279" s="106" t="s">
        <v>489</v>
      </c>
      <c r="B279" s="109" t="str">
        <f>IF(OR(B277="",B278=""),"",B278-((B278-B277)*B23))</f>
        <v/>
      </c>
      <c r="C279" s="109" t="str">
        <f t="shared" ref="C279:AF279" si="243">IF(OR(C277="",C278=""),"",C278-((C278-C277)*C23))</f>
        <v/>
      </c>
      <c r="D279" s="109" t="str">
        <f t="shared" si="243"/>
        <v/>
      </c>
      <c r="E279" s="109" t="str">
        <f t="shared" si="243"/>
        <v/>
      </c>
      <c r="F279" s="109" t="str">
        <f t="shared" si="243"/>
        <v/>
      </c>
      <c r="G279" s="109" t="str">
        <f t="shared" si="243"/>
        <v/>
      </c>
      <c r="H279" s="109" t="str">
        <f t="shared" si="243"/>
        <v/>
      </c>
      <c r="I279" s="109" t="str">
        <f t="shared" si="243"/>
        <v/>
      </c>
      <c r="J279" s="109" t="str">
        <f t="shared" si="243"/>
        <v/>
      </c>
      <c r="K279" s="109" t="str">
        <f t="shared" si="243"/>
        <v/>
      </c>
      <c r="L279" s="109" t="str">
        <f t="shared" si="243"/>
        <v/>
      </c>
      <c r="M279" s="109" t="str">
        <f t="shared" si="243"/>
        <v/>
      </c>
      <c r="N279" s="109" t="str">
        <f t="shared" si="243"/>
        <v/>
      </c>
      <c r="O279" s="109" t="str">
        <f t="shared" si="243"/>
        <v/>
      </c>
      <c r="P279" s="109" t="str">
        <f t="shared" si="243"/>
        <v/>
      </c>
      <c r="Q279" s="109" t="str">
        <f t="shared" si="243"/>
        <v/>
      </c>
      <c r="R279" s="109" t="str">
        <f t="shared" si="243"/>
        <v/>
      </c>
      <c r="S279" s="109" t="str">
        <f t="shared" si="243"/>
        <v/>
      </c>
      <c r="T279" s="109" t="str">
        <f t="shared" si="243"/>
        <v/>
      </c>
      <c r="U279" s="109" t="str">
        <f t="shared" si="243"/>
        <v/>
      </c>
      <c r="V279" s="109" t="str">
        <f t="shared" si="243"/>
        <v/>
      </c>
      <c r="W279" s="109" t="str">
        <f t="shared" si="243"/>
        <v/>
      </c>
      <c r="X279" s="109" t="str">
        <f t="shared" si="243"/>
        <v/>
      </c>
      <c r="Y279" s="109" t="str">
        <f t="shared" si="243"/>
        <v/>
      </c>
      <c r="Z279" s="109" t="str">
        <f t="shared" si="243"/>
        <v/>
      </c>
      <c r="AA279" s="109" t="str">
        <f t="shared" si="243"/>
        <v/>
      </c>
      <c r="AB279" s="109" t="str">
        <f t="shared" si="243"/>
        <v/>
      </c>
      <c r="AC279" s="109" t="str">
        <f t="shared" si="243"/>
        <v/>
      </c>
      <c r="AD279" s="109" t="str">
        <f t="shared" si="243"/>
        <v/>
      </c>
      <c r="AE279" s="109" t="str">
        <f t="shared" si="243"/>
        <v/>
      </c>
      <c r="AF279" s="109" t="str">
        <f t="shared" si="243"/>
        <v/>
      </c>
      <c r="AG279" s="39"/>
    </row>
    <row r="280" spans="1:33" x14ac:dyDescent="0.2">
      <c r="A280" s="106" t="s">
        <v>506</v>
      </c>
      <c r="B280" s="108" t="str">
        <f t="shared" ref="B280:AF280" si="244">IF(OR(B184="",B279="",S2Disinfectant&lt;&gt;"Chlorine Dioxide"),"",IF(OR(B184=0,B179&gt;9),0,B184/B279))</f>
        <v/>
      </c>
      <c r="C280" s="108" t="str">
        <f t="shared" si="244"/>
        <v/>
      </c>
      <c r="D280" s="108" t="str">
        <f t="shared" si="244"/>
        <v/>
      </c>
      <c r="E280" s="108" t="str">
        <f t="shared" si="244"/>
        <v/>
      </c>
      <c r="F280" s="108" t="str">
        <f t="shared" si="244"/>
        <v/>
      </c>
      <c r="G280" s="108" t="str">
        <f t="shared" si="244"/>
        <v/>
      </c>
      <c r="H280" s="108" t="str">
        <f t="shared" si="244"/>
        <v/>
      </c>
      <c r="I280" s="108" t="str">
        <f t="shared" si="244"/>
        <v/>
      </c>
      <c r="J280" s="108" t="str">
        <f t="shared" si="244"/>
        <v/>
      </c>
      <c r="K280" s="108" t="str">
        <f t="shared" si="244"/>
        <v/>
      </c>
      <c r="L280" s="108" t="str">
        <f t="shared" si="244"/>
        <v/>
      </c>
      <c r="M280" s="108" t="str">
        <f t="shared" si="244"/>
        <v/>
      </c>
      <c r="N280" s="108" t="str">
        <f t="shared" si="244"/>
        <v/>
      </c>
      <c r="O280" s="108" t="str">
        <f t="shared" si="244"/>
        <v/>
      </c>
      <c r="P280" s="108" t="str">
        <f t="shared" si="244"/>
        <v/>
      </c>
      <c r="Q280" s="108" t="str">
        <f t="shared" si="244"/>
        <v/>
      </c>
      <c r="R280" s="108" t="str">
        <f t="shared" si="244"/>
        <v/>
      </c>
      <c r="S280" s="108" t="str">
        <f t="shared" si="244"/>
        <v/>
      </c>
      <c r="T280" s="108" t="str">
        <f t="shared" si="244"/>
        <v/>
      </c>
      <c r="U280" s="108" t="str">
        <f t="shared" si="244"/>
        <v/>
      </c>
      <c r="V280" s="108" t="str">
        <f t="shared" si="244"/>
        <v/>
      </c>
      <c r="W280" s="108" t="str">
        <f t="shared" si="244"/>
        <v/>
      </c>
      <c r="X280" s="108" t="str">
        <f t="shared" si="244"/>
        <v/>
      </c>
      <c r="Y280" s="108" t="str">
        <f t="shared" si="244"/>
        <v/>
      </c>
      <c r="Z280" s="108" t="str">
        <f t="shared" si="244"/>
        <v/>
      </c>
      <c r="AA280" s="108" t="str">
        <f t="shared" si="244"/>
        <v/>
      </c>
      <c r="AB280" s="108" t="str">
        <f t="shared" si="244"/>
        <v/>
      </c>
      <c r="AC280" s="108" t="str">
        <f t="shared" si="244"/>
        <v/>
      </c>
      <c r="AD280" s="108" t="str">
        <f t="shared" si="244"/>
        <v/>
      </c>
      <c r="AE280" s="108" t="str">
        <f t="shared" si="244"/>
        <v/>
      </c>
      <c r="AF280" s="108" t="str">
        <f t="shared" si="244"/>
        <v/>
      </c>
      <c r="AG280" s="39"/>
    </row>
    <row r="281" spans="1:33" x14ac:dyDescent="0.2">
      <c r="A281" s="38"/>
      <c r="AG281" s="39"/>
    </row>
    <row r="282" spans="1:33" x14ac:dyDescent="0.2">
      <c r="A282" s="32" t="s">
        <v>531</v>
      </c>
      <c r="AG282" s="39"/>
    </row>
    <row r="283" spans="1:33" x14ac:dyDescent="0.2">
      <c r="A283" s="106" t="s">
        <v>514</v>
      </c>
      <c r="B283" s="99" t="str">
        <f t="shared" ref="B283:AF283" si="245">IF(OR(B184="",LogGcat2="",B21=""),"",HLOOKUP(LogGcat2,O3gTable,B22+2,FALSE))</f>
        <v/>
      </c>
      <c r="C283" s="99" t="str">
        <f t="shared" si="245"/>
        <v/>
      </c>
      <c r="D283" s="99" t="str">
        <f t="shared" si="245"/>
        <v/>
      </c>
      <c r="E283" s="99" t="str">
        <f t="shared" si="245"/>
        <v/>
      </c>
      <c r="F283" s="99" t="str">
        <f t="shared" si="245"/>
        <v/>
      </c>
      <c r="G283" s="99" t="str">
        <f t="shared" si="245"/>
        <v/>
      </c>
      <c r="H283" s="99" t="str">
        <f t="shared" si="245"/>
        <v/>
      </c>
      <c r="I283" s="99" t="str">
        <f t="shared" si="245"/>
        <v/>
      </c>
      <c r="J283" s="99" t="str">
        <f t="shared" si="245"/>
        <v/>
      </c>
      <c r="K283" s="99" t="str">
        <f t="shared" si="245"/>
        <v/>
      </c>
      <c r="L283" s="99" t="str">
        <f t="shared" si="245"/>
        <v/>
      </c>
      <c r="M283" s="99" t="str">
        <f t="shared" si="245"/>
        <v/>
      </c>
      <c r="N283" s="99" t="str">
        <f t="shared" si="245"/>
        <v/>
      </c>
      <c r="O283" s="99" t="str">
        <f t="shared" si="245"/>
        <v/>
      </c>
      <c r="P283" s="99" t="str">
        <f t="shared" si="245"/>
        <v/>
      </c>
      <c r="Q283" s="99" t="str">
        <f t="shared" si="245"/>
        <v/>
      </c>
      <c r="R283" s="99" t="str">
        <f t="shared" si="245"/>
        <v/>
      </c>
      <c r="S283" s="99" t="str">
        <f t="shared" si="245"/>
        <v/>
      </c>
      <c r="T283" s="99" t="str">
        <f t="shared" si="245"/>
        <v/>
      </c>
      <c r="U283" s="99" t="str">
        <f t="shared" si="245"/>
        <v/>
      </c>
      <c r="V283" s="99" t="str">
        <f t="shared" si="245"/>
        <v/>
      </c>
      <c r="W283" s="99" t="str">
        <f t="shared" si="245"/>
        <v/>
      </c>
      <c r="X283" s="99" t="str">
        <f t="shared" si="245"/>
        <v/>
      </c>
      <c r="Y283" s="99" t="str">
        <f t="shared" si="245"/>
        <v/>
      </c>
      <c r="Z283" s="99" t="str">
        <f t="shared" si="245"/>
        <v/>
      </c>
      <c r="AA283" s="99" t="str">
        <f t="shared" si="245"/>
        <v/>
      </c>
      <c r="AB283" s="99" t="str">
        <f t="shared" si="245"/>
        <v/>
      </c>
      <c r="AC283" s="99" t="str">
        <f t="shared" si="245"/>
        <v/>
      </c>
      <c r="AD283" s="99" t="str">
        <f t="shared" si="245"/>
        <v/>
      </c>
      <c r="AE283" s="99" t="str">
        <f t="shared" si="245"/>
        <v/>
      </c>
      <c r="AF283" s="99" t="str">
        <f t="shared" si="245"/>
        <v/>
      </c>
      <c r="AG283" s="39"/>
    </row>
    <row r="284" spans="1:33" x14ac:dyDescent="0.2">
      <c r="A284" s="106" t="s">
        <v>515</v>
      </c>
      <c r="B284" s="99" t="str">
        <f t="shared" ref="B284:AF284" si="246">IF(OR(B184="",LogGcat1="",B21=""),"",HLOOKUP(LogGcat1,O3gTable,B22+2,FALSE))</f>
        <v/>
      </c>
      <c r="C284" s="99" t="str">
        <f t="shared" si="246"/>
        <v/>
      </c>
      <c r="D284" s="99" t="str">
        <f t="shared" si="246"/>
        <v/>
      </c>
      <c r="E284" s="99" t="str">
        <f t="shared" si="246"/>
        <v/>
      </c>
      <c r="F284" s="99" t="str">
        <f t="shared" si="246"/>
        <v/>
      </c>
      <c r="G284" s="99" t="str">
        <f t="shared" si="246"/>
        <v/>
      </c>
      <c r="H284" s="99" t="str">
        <f t="shared" si="246"/>
        <v/>
      </c>
      <c r="I284" s="99" t="str">
        <f t="shared" si="246"/>
        <v/>
      </c>
      <c r="J284" s="99" t="str">
        <f t="shared" si="246"/>
        <v/>
      </c>
      <c r="K284" s="99" t="str">
        <f t="shared" si="246"/>
        <v/>
      </c>
      <c r="L284" s="99" t="str">
        <f t="shared" si="246"/>
        <v/>
      </c>
      <c r="M284" s="99" t="str">
        <f t="shared" si="246"/>
        <v/>
      </c>
      <c r="N284" s="99" t="str">
        <f t="shared" si="246"/>
        <v/>
      </c>
      <c r="O284" s="99" t="str">
        <f t="shared" si="246"/>
        <v/>
      </c>
      <c r="P284" s="99" t="str">
        <f t="shared" si="246"/>
        <v/>
      </c>
      <c r="Q284" s="99" t="str">
        <f t="shared" si="246"/>
        <v/>
      </c>
      <c r="R284" s="99" t="str">
        <f t="shared" si="246"/>
        <v/>
      </c>
      <c r="S284" s="99" t="str">
        <f t="shared" si="246"/>
        <v/>
      </c>
      <c r="T284" s="99" t="str">
        <f t="shared" si="246"/>
        <v/>
      </c>
      <c r="U284" s="99" t="str">
        <f t="shared" si="246"/>
        <v/>
      </c>
      <c r="V284" s="99" t="str">
        <f t="shared" si="246"/>
        <v/>
      </c>
      <c r="W284" s="99" t="str">
        <f t="shared" si="246"/>
        <v/>
      </c>
      <c r="X284" s="99" t="str">
        <f t="shared" si="246"/>
        <v/>
      </c>
      <c r="Y284" s="99" t="str">
        <f t="shared" si="246"/>
        <v/>
      </c>
      <c r="Z284" s="99" t="str">
        <f t="shared" si="246"/>
        <v/>
      </c>
      <c r="AA284" s="99" t="str">
        <f t="shared" si="246"/>
        <v/>
      </c>
      <c r="AB284" s="99" t="str">
        <f t="shared" si="246"/>
        <v/>
      </c>
      <c r="AC284" s="99" t="str">
        <f t="shared" si="246"/>
        <v/>
      </c>
      <c r="AD284" s="99" t="str">
        <f t="shared" si="246"/>
        <v/>
      </c>
      <c r="AE284" s="99" t="str">
        <f t="shared" si="246"/>
        <v/>
      </c>
      <c r="AF284" s="99" t="str">
        <f t="shared" si="246"/>
        <v/>
      </c>
      <c r="AG284" s="39"/>
    </row>
    <row r="285" spans="1:33" x14ac:dyDescent="0.2">
      <c r="A285" s="106" t="s">
        <v>516</v>
      </c>
      <c r="B285" s="99" t="str">
        <f t="shared" ref="B285:AF285" si="247">IF(OR(B184="",LogGcat2="",B21=""),"",HLOOKUP(LogGcat2,O3gTable,B21+2,FALSE))</f>
        <v/>
      </c>
      <c r="C285" s="99" t="str">
        <f t="shared" si="247"/>
        <v/>
      </c>
      <c r="D285" s="99" t="str">
        <f t="shared" si="247"/>
        <v/>
      </c>
      <c r="E285" s="99" t="str">
        <f t="shared" si="247"/>
        <v/>
      </c>
      <c r="F285" s="99" t="str">
        <f t="shared" si="247"/>
        <v/>
      </c>
      <c r="G285" s="99" t="str">
        <f t="shared" si="247"/>
        <v/>
      </c>
      <c r="H285" s="99" t="str">
        <f t="shared" si="247"/>
        <v/>
      </c>
      <c r="I285" s="99" t="str">
        <f t="shared" si="247"/>
        <v/>
      </c>
      <c r="J285" s="99" t="str">
        <f t="shared" si="247"/>
        <v/>
      </c>
      <c r="K285" s="99" t="str">
        <f t="shared" si="247"/>
        <v/>
      </c>
      <c r="L285" s="99" t="str">
        <f t="shared" si="247"/>
        <v/>
      </c>
      <c r="M285" s="99" t="str">
        <f t="shared" si="247"/>
        <v/>
      </c>
      <c r="N285" s="99" t="str">
        <f t="shared" si="247"/>
        <v/>
      </c>
      <c r="O285" s="99" t="str">
        <f t="shared" si="247"/>
        <v/>
      </c>
      <c r="P285" s="99" t="str">
        <f t="shared" si="247"/>
        <v/>
      </c>
      <c r="Q285" s="99" t="str">
        <f t="shared" si="247"/>
        <v/>
      </c>
      <c r="R285" s="99" t="str">
        <f t="shared" si="247"/>
        <v/>
      </c>
      <c r="S285" s="99" t="str">
        <f t="shared" si="247"/>
        <v/>
      </c>
      <c r="T285" s="99" t="str">
        <f t="shared" si="247"/>
        <v/>
      </c>
      <c r="U285" s="99" t="str">
        <f t="shared" si="247"/>
        <v/>
      </c>
      <c r="V285" s="99" t="str">
        <f t="shared" si="247"/>
        <v/>
      </c>
      <c r="W285" s="99" t="str">
        <f t="shared" si="247"/>
        <v/>
      </c>
      <c r="X285" s="99" t="str">
        <f t="shared" si="247"/>
        <v/>
      </c>
      <c r="Y285" s="99" t="str">
        <f t="shared" si="247"/>
        <v/>
      </c>
      <c r="Z285" s="99" t="str">
        <f t="shared" si="247"/>
        <v/>
      </c>
      <c r="AA285" s="99" t="str">
        <f t="shared" si="247"/>
        <v/>
      </c>
      <c r="AB285" s="99" t="str">
        <f t="shared" si="247"/>
        <v/>
      </c>
      <c r="AC285" s="99" t="str">
        <f t="shared" si="247"/>
        <v/>
      </c>
      <c r="AD285" s="99" t="str">
        <f t="shared" si="247"/>
        <v/>
      </c>
      <c r="AE285" s="99" t="str">
        <f t="shared" si="247"/>
        <v/>
      </c>
      <c r="AF285" s="99" t="str">
        <f t="shared" si="247"/>
        <v/>
      </c>
      <c r="AG285" s="39"/>
    </row>
    <row r="286" spans="1:33" x14ac:dyDescent="0.2">
      <c r="A286" s="106" t="s">
        <v>517</v>
      </c>
      <c r="B286" s="99" t="str">
        <f t="shared" ref="B286:AF286" si="248">IF(OR(B184="",LogGcat1="",B21=""),"",HLOOKUP(LogGcat1,O3gTable,B21+2,FALSE))</f>
        <v/>
      </c>
      <c r="C286" s="99" t="str">
        <f t="shared" si="248"/>
        <v/>
      </c>
      <c r="D286" s="99" t="str">
        <f t="shared" si="248"/>
        <v/>
      </c>
      <c r="E286" s="99" t="str">
        <f t="shared" si="248"/>
        <v/>
      </c>
      <c r="F286" s="99" t="str">
        <f t="shared" si="248"/>
        <v/>
      </c>
      <c r="G286" s="99" t="str">
        <f t="shared" si="248"/>
        <v/>
      </c>
      <c r="H286" s="99" t="str">
        <f t="shared" si="248"/>
        <v/>
      </c>
      <c r="I286" s="99" t="str">
        <f t="shared" si="248"/>
        <v/>
      </c>
      <c r="J286" s="99" t="str">
        <f t="shared" si="248"/>
        <v/>
      </c>
      <c r="K286" s="99" t="str">
        <f t="shared" si="248"/>
        <v/>
      </c>
      <c r="L286" s="99" t="str">
        <f t="shared" si="248"/>
        <v/>
      </c>
      <c r="M286" s="99" t="str">
        <f t="shared" si="248"/>
        <v/>
      </c>
      <c r="N286" s="99" t="str">
        <f t="shared" si="248"/>
        <v/>
      </c>
      <c r="O286" s="99" t="str">
        <f t="shared" si="248"/>
        <v/>
      </c>
      <c r="P286" s="99" t="str">
        <f t="shared" si="248"/>
        <v/>
      </c>
      <c r="Q286" s="99" t="str">
        <f t="shared" si="248"/>
        <v/>
      </c>
      <c r="R286" s="99" t="str">
        <f t="shared" si="248"/>
        <v/>
      </c>
      <c r="S286" s="99" t="str">
        <f t="shared" si="248"/>
        <v/>
      </c>
      <c r="T286" s="99" t="str">
        <f t="shared" si="248"/>
        <v/>
      </c>
      <c r="U286" s="99" t="str">
        <f t="shared" si="248"/>
        <v/>
      </c>
      <c r="V286" s="99" t="str">
        <f t="shared" si="248"/>
        <v/>
      </c>
      <c r="W286" s="99" t="str">
        <f t="shared" si="248"/>
        <v/>
      </c>
      <c r="X286" s="99" t="str">
        <f t="shared" si="248"/>
        <v/>
      </c>
      <c r="Y286" s="99" t="str">
        <f t="shared" si="248"/>
        <v/>
      </c>
      <c r="Z286" s="99" t="str">
        <f t="shared" si="248"/>
        <v/>
      </c>
      <c r="AA286" s="99" t="str">
        <f t="shared" si="248"/>
        <v/>
      </c>
      <c r="AB286" s="99" t="str">
        <f t="shared" si="248"/>
        <v/>
      </c>
      <c r="AC286" s="99" t="str">
        <f t="shared" si="248"/>
        <v/>
      </c>
      <c r="AD286" s="99" t="str">
        <f t="shared" si="248"/>
        <v/>
      </c>
      <c r="AE286" s="99" t="str">
        <f t="shared" si="248"/>
        <v/>
      </c>
      <c r="AF286" s="99" t="str">
        <f t="shared" si="248"/>
        <v/>
      </c>
      <c r="AG286" s="39"/>
    </row>
    <row r="287" spans="1:33" x14ac:dyDescent="0.2">
      <c r="A287" s="106" t="s">
        <v>487</v>
      </c>
      <c r="B287" s="109" t="str">
        <f>IF(OR(B283="",B284=""),"",B284-((B284-B283)*LogGpercent))</f>
        <v/>
      </c>
      <c r="C287" s="109" t="str">
        <f t="shared" ref="C287:AF287" si="249">IF(OR(C283="",C284=""),"",C284-((C284-C283)*LogGpercent))</f>
        <v/>
      </c>
      <c r="D287" s="109" t="str">
        <f t="shared" si="249"/>
        <v/>
      </c>
      <c r="E287" s="109" t="str">
        <f t="shared" si="249"/>
        <v/>
      </c>
      <c r="F287" s="109" t="str">
        <f t="shared" si="249"/>
        <v/>
      </c>
      <c r="G287" s="109" t="str">
        <f t="shared" si="249"/>
        <v/>
      </c>
      <c r="H287" s="109" t="str">
        <f t="shared" si="249"/>
        <v/>
      </c>
      <c r="I287" s="109" t="str">
        <f t="shared" si="249"/>
        <v/>
      </c>
      <c r="J287" s="109" t="str">
        <f t="shared" si="249"/>
        <v/>
      </c>
      <c r="K287" s="109" t="str">
        <f t="shared" si="249"/>
        <v/>
      </c>
      <c r="L287" s="109" t="str">
        <f t="shared" si="249"/>
        <v/>
      </c>
      <c r="M287" s="109" t="str">
        <f t="shared" si="249"/>
        <v/>
      </c>
      <c r="N287" s="109" t="str">
        <f t="shared" si="249"/>
        <v/>
      </c>
      <c r="O287" s="109" t="str">
        <f t="shared" si="249"/>
        <v/>
      </c>
      <c r="P287" s="109" t="str">
        <f t="shared" si="249"/>
        <v/>
      </c>
      <c r="Q287" s="109" t="str">
        <f t="shared" si="249"/>
        <v/>
      </c>
      <c r="R287" s="109" t="str">
        <f t="shared" si="249"/>
        <v/>
      </c>
      <c r="S287" s="109" t="str">
        <f t="shared" si="249"/>
        <v/>
      </c>
      <c r="T287" s="109" t="str">
        <f t="shared" si="249"/>
        <v/>
      </c>
      <c r="U287" s="109" t="str">
        <f t="shared" si="249"/>
        <v/>
      </c>
      <c r="V287" s="109" t="str">
        <f t="shared" si="249"/>
        <v/>
      </c>
      <c r="W287" s="109" t="str">
        <f t="shared" si="249"/>
        <v/>
      </c>
      <c r="X287" s="109" t="str">
        <f t="shared" si="249"/>
        <v/>
      </c>
      <c r="Y287" s="109" t="str">
        <f t="shared" si="249"/>
        <v/>
      </c>
      <c r="Z287" s="109" t="str">
        <f t="shared" si="249"/>
        <v/>
      </c>
      <c r="AA287" s="109" t="str">
        <f t="shared" si="249"/>
        <v/>
      </c>
      <c r="AB287" s="109" t="str">
        <f t="shared" si="249"/>
        <v/>
      </c>
      <c r="AC287" s="109" t="str">
        <f t="shared" si="249"/>
        <v/>
      </c>
      <c r="AD287" s="109" t="str">
        <f t="shared" si="249"/>
        <v/>
      </c>
      <c r="AE287" s="109" t="str">
        <f t="shared" si="249"/>
        <v/>
      </c>
      <c r="AF287" s="109" t="str">
        <f t="shared" si="249"/>
        <v/>
      </c>
      <c r="AG287" s="39"/>
    </row>
    <row r="288" spans="1:33" x14ac:dyDescent="0.2">
      <c r="A288" s="106" t="s">
        <v>518</v>
      </c>
      <c r="B288" s="109" t="str">
        <f>IF(OR(B285="",B286=""),"",B286-((B286-B285)*LogGpercent))</f>
        <v/>
      </c>
      <c r="C288" s="109" t="str">
        <f t="shared" ref="C288:AF288" si="250">IF(OR(C285="",C286=""),"",C286-((C286-C285)*LogGpercent))</f>
        <v/>
      </c>
      <c r="D288" s="109" t="str">
        <f t="shared" si="250"/>
        <v/>
      </c>
      <c r="E288" s="109" t="str">
        <f t="shared" si="250"/>
        <v/>
      </c>
      <c r="F288" s="109" t="str">
        <f t="shared" si="250"/>
        <v/>
      </c>
      <c r="G288" s="109" t="str">
        <f t="shared" si="250"/>
        <v/>
      </c>
      <c r="H288" s="109" t="str">
        <f t="shared" si="250"/>
        <v/>
      </c>
      <c r="I288" s="109" t="str">
        <f t="shared" si="250"/>
        <v/>
      </c>
      <c r="J288" s="109" t="str">
        <f t="shared" si="250"/>
        <v/>
      </c>
      <c r="K288" s="109" t="str">
        <f t="shared" si="250"/>
        <v/>
      </c>
      <c r="L288" s="109" t="str">
        <f t="shared" si="250"/>
        <v/>
      </c>
      <c r="M288" s="109" t="str">
        <f t="shared" si="250"/>
        <v/>
      </c>
      <c r="N288" s="109" t="str">
        <f t="shared" si="250"/>
        <v/>
      </c>
      <c r="O288" s="109" t="str">
        <f t="shared" si="250"/>
        <v/>
      </c>
      <c r="P288" s="109" t="str">
        <f t="shared" si="250"/>
        <v/>
      </c>
      <c r="Q288" s="109" t="str">
        <f t="shared" si="250"/>
        <v/>
      </c>
      <c r="R288" s="109" t="str">
        <f t="shared" si="250"/>
        <v/>
      </c>
      <c r="S288" s="109" t="str">
        <f t="shared" si="250"/>
        <v/>
      </c>
      <c r="T288" s="109" t="str">
        <f t="shared" si="250"/>
        <v/>
      </c>
      <c r="U288" s="109" t="str">
        <f t="shared" si="250"/>
        <v/>
      </c>
      <c r="V288" s="109" t="str">
        <f t="shared" si="250"/>
        <v/>
      </c>
      <c r="W288" s="109" t="str">
        <f t="shared" si="250"/>
        <v/>
      </c>
      <c r="X288" s="109" t="str">
        <f t="shared" si="250"/>
        <v/>
      </c>
      <c r="Y288" s="109" t="str">
        <f t="shared" si="250"/>
        <v/>
      </c>
      <c r="Z288" s="109" t="str">
        <f t="shared" si="250"/>
        <v/>
      </c>
      <c r="AA288" s="109" t="str">
        <f t="shared" si="250"/>
        <v/>
      </c>
      <c r="AB288" s="109" t="str">
        <f t="shared" si="250"/>
        <v/>
      </c>
      <c r="AC288" s="109" t="str">
        <f t="shared" si="250"/>
        <v/>
      </c>
      <c r="AD288" s="109" t="str">
        <f t="shared" si="250"/>
        <v/>
      </c>
      <c r="AE288" s="109" t="str">
        <f t="shared" si="250"/>
        <v/>
      </c>
      <c r="AF288" s="109" t="str">
        <f t="shared" si="250"/>
        <v/>
      </c>
      <c r="AG288" s="39"/>
    </row>
    <row r="289" spans="1:33" x14ac:dyDescent="0.2">
      <c r="A289" s="106" t="s">
        <v>490</v>
      </c>
      <c r="B289" s="109" t="str">
        <f>IF(OR(B287="",B288=""),"",B288-((B288-B287)*B23))</f>
        <v/>
      </c>
      <c r="C289" s="109" t="str">
        <f t="shared" ref="C289:AF289" si="251">IF(OR(C287="",C288=""),"",C288-((C288-C287)*C23))</f>
        <v/>
      </c>
      <c r="D289" s="109" t="str">
        <f t="shared" si="251"/>
        <v/>
      </c>
      <c r="E289" s="109" t="str">
        <f t="shared" si="251"/>
        <v/>
      </c>
      <c r="F289" s="109" t="str">
        <f t="shared" si="251"/>
        <v/>
      </c>
      <c r="G289" s="109" t="str">
        <f t="shared" si="251"/>
        <v/>
      </c>
      <c r="H289" s="109" t="str">
        <f t="shared" si="251"/>
        <v/>
      </c>
      <c r="I289" s="109" t="str">
        <f t="shared" si="251"/>
        <v/>
      </c>
      <c r="J289" s="109" t="str">
        <f t="shared" si="251"/>
        <v/>
      </c>
      <c r="K289" s="109" t="str">
        <f t="shared" si="251"/>
        <v/>
      </c>
      <c r="L289" s="109" t="str">
        <f t="shared" si="251"/>
        <v/>
      </c>
      <c r="M289" s="109" t="str">
        <f t="shared" si="251"/>
        <v/>
      </c>
      <c r="N289" s="109" t="str">
        <f t="shared" si="251"/>
        <v/>
      </c>
      <c r="O289" s="109" t="str">
        <f t="shared" si="251"/>
        <v/>
      </c>
      <c r="P289" s="109" t="str">
        <f t="shared" si="251"/>
        <v/>
      </c>
      <c r="Q289" s="109" t="str">
        <f t="shared" si="251"/>
        <v/>
      </c>
      <c r="R289" s="109" t="str">
        <f t="shared" si="251"/>
        <v/>
      </c>
      <c r="S289" s="109" t="str">
        <f t="shared" si="251"/>
        <v/>
      </c>
      <c r="T289" s="109" t="str">
        <f t="shared" si="251"/>
        <v/>
      </c>
      <c r="U289" s="109" t="str">
        <f t="shared" si="251"/>
        <v/>
      </c>
      <c r="V289" s="109" t="str">
        <f t="shared" si="251"/>
        <v/>
      </c>
      <c r="W289" s="109" t="str">
        <f t="shared" si="251"/>
        <v/>
      </c>
      <c r="X289" s="109" t="str">
        <f t="shared" si="251"/>
        <v/>
      </c>
      <c r="Y289" s="109" t="str">
        <f t="shared" si="251"/>
        <v/>
      </c>
      <c r="Z289" s="109" t="str">
        <f t="shared" si="251"/>
        <v/>
      </c>
      <c r="AA289" s="109" t="str">
        <f t="shared" si="251"/>
        <v/>
      </c>
      <c r="AB289" s="109" t="str">
        <f t="shared" si="251"/>
        <v/>
      </c>
      <c r="AC289" s="109" t="str">
        <f t="shared" si="251"/>
        <v/>
      </c>
      <c r="AD289" s="109" t="str">
        <f t="shared" si="251"/>
        <v/>
      </c>
      <c r="AE289" s="109" t="str">
        <f t="shared" si="251"/>
        <v/>
      </c>
      <c r="AF289" s="109" t="str">
        <f t="shared" si="251"/>
        <v/>
      </c>
      <c r="AG289" s="39"/>
    </row>
    <row r="290" spans="1:33" x14ac:dyDescent="0.2">
      <c r="A290" s="106" t="s">
        <v>507</v>
      </c>
      <c r="B290" s="108" t="str">
        <f t="shared" ref="B290:AF290" si="252">IF(OR(B184="",B289="",S2Disinfectant&lt;&gt;"Ozone"),"",IF(B184=0,0,B184/B289))</f>
        <v/>
      </c>
      <c r="C290" s="108" t="str">
        <f t="shared" si="252"/>
        <v/>
      </c>
      <c r="D290" s="108" t="str">
        <f t="shared" si="252"/>
        <v/>
      </c>
      <c r="E290" s="108" t="str">
        <f t="shared" si="252"/>
        <v/>
      </c>
      <c r="F290" s="108" t="str">
        <f t="shared" si="252"/>
        <v/>
      </c>
      <c r="G290" s="108" t="str">
        <f t="shared" si="252"/>
        <v/>
      </c>
      <c r="H290" s="108" t="str">
        <f t="shared" si="252"/>
        <v/>
      </c>
      <c r="I290" s="108" t="str">
        <f t="shared" si="252"/>
        <v/>
      </c>
      <c r="J290" s="108" t="str">
        <f t="shared" si="252"/>
        <v/>
      </c>
      <c r="K290" s="108" t="str">
        <f t="shared" si="252"/>
        <v/>
      </c>
      <c r="L290" s="108" t="str">
        <f t="shared" si="252"/>
        <v/>
      </c>
      <c r="M290" s="108" t="str">
        <f t="shared" si="252"/>
        <v/>
      </c>
      <c r="N290" s="108" t="str">
        <f t="shared" si="252"/>
        <v/>
      </c>
      <c r="O290" s="108" t="str">
        <f t="shared" si="252"/>
        <v/>
      </c>
      <c r="P290" s="108" t="str">
        <f t="shared" si="252"/>
        <v/>
      </c>
      <c r="Q290" s="108" t="str">
        <f t="shared" si="252"/>
        <v/>
      </c>
      <c r="R290" s="108" t="str">
        <f t="shared" si="252"/>
        <v/>
      </c>
      <c r="S290" s="108" t="str">
        <f t="shared" si="252"/>
        <v/>
      </c>
      <c r="T290" s="108" t="str">
        <f t="shared" si="252"/>
        <v/>
      </c>
      <c r="U290" s="108" t="str">
        <f t="shared" si="252"/>
        <v/>
      </c>
      <c r="V290" s="108" t="str">
        <f t="shared" si="252"/>
        <v/>
      </c>
      <c r="W290" s="108" t="str">
        <f t="shared" si="252"/>
        <v/>
      </c>
      <c r="X290" s="108" t="str">
        <f t="shared" si="252"/>
        <v/>
      </c>
      <c r="Y290" s="108" t="str">
        <f t="shared" si="252"/>
        <v/>
      </c>
      <c r="Z290" s="108" t="str">
        <f t="shared" si="252"/>
        <v/>
      </c>
      <c r="AA290" s="108" t="str">
        <f t="shared" si="252"/>
        <v/>
      </c>
      <c r="AB290" s="108" t="str">
        <f t="shared" si="252"/>
        <v/>
      </c>
      <c r="AC290" s="108" t="str">
        <f t="shared" si="252"/>
        <v/>
      </c>
      <c r="AD290" s="108" t="str">
        <f t="shared" si="252"/>
        <v/>
      </c>
      <c r="AE290" s="108" t="str">
        <f t="shared" si="252"/>
        <v/>
      </c>
      <c r="AF290" s="108" t="str">
        <f t="shared" si="252"/>
        <v/>
      </c>
      <c r="AG290" s="39"/>
    </row>
    <row r="291" spans="1:33" x14ac:dyDescent="0.2">
      <c r="A291" s="32" t="s">
        <v>532</v>
      </c>
      <c r="AG291" s="39"/>
    </row>
    <row r="292" spans="1:33" x14ac:dyDescent="0.2">
      <c r="A292" s="106" t="s">
        <v>514</v>
      </c>
      <c r="B292" s="99" t="str">
        <f t="shared" ref="B292:AF292" si="253">IF(OR(B184="",LogGcat2="",B21=""),"",HLOOKUP(LogGcat2,O3vTable,B22+2,FALSE))</f>
        <v/>
      </c>
      <c r="C292" s="99" t="str">
        <f t="shared" si="253"/>
        <v/>
      </c>
      <c r="D292" s="99" t="str">
        <f t="shared" si="253"/>
        <v/>
      </c>
      <c r="E292" s="99" t="str">
        <f t="shared" si="253"/>
        <v/>
      </c>
      <c r="F292" s="99" t="str">
        <f t="shared" si="253"/>
        <v/>
      </c>
      <c r="G292" s="99" t="str">
        <f t="shared" si="253"/>
        <v/>
      </c>
      <c r="H292" s="99" t="str">
        <f t="shared" si="253"/>
        <v/>
      </c>
      <c r="I292" s="99" t="str">
        <f t="shared" si="253"/>
        <v/>
      </c>
      <c r="J292" s="99" t="str">
        <f t="shared" si="253"/>
        <v/>
      </c>
      <c r="K292" s="99" t="str">
        <f t="shared" si="253"/>
        <v/>
      </c>
      <c r="L292" s="99" t="str">
        <f t="shared" si="253"/>
        <v/>
      </c>
      <c r="M292" s="99" t="str">
        <f t="shared" si="253"/>
        <v/>
      </c>
      <c r="N292" s="99" t="str">
        <f t="shared" si="253"/>
        <v/>
      </c>
      <c r="O292" s="99" t="str">
        <f t="shared" si="253"/>
        <v/>
      </c>
      <c r="P292" s="99" t="str">
        <f t="shared" si="253"/>
        <v/>
      </c>
      <c r="Q292" s="99" t="str">
        <f t="shared" si="253"/>
        <v/>
      </c>
      <c r="R292" s="99" t="str">
        <f t="shared" si="253"/>
        <v/>
      </c>
      <c r="S292" s="99" t="str">
        <f t="shared" si="253"/>
        <v/>
      </c>
      <c r="T292" s="99" t="str">
        <f t="shared" si="253"/>
        <v/>
      </c>
      <c r="U292" s="99" t="str">
        <f t="shared" si="253"/>
        <v/>
      </c>
      <c r="V292" s="99" t="str">
        <f t="shared" si="253"/>
        <v/>
      </c>
      <c r="W292" s="99" t="str">
        <f t="shared" si="253"/>
        <v/>
      </c>
      <c r="X292" s="99" t="str">
        <f t="shared" si="253"/>
        <v/>
      </c>
      <c r="Y292" s="99" t="str">
        <f t="shared" si="253"/>
        <v/>
      </c>
      <c r="Z292" s="99" t="str">
        <f t="shared" si="253"/>
        <v/>
      </c>
      <c r="AA292" s="99" t="str">
        <f t="shared" si="253"/>
        <v/>
      </c>
      <c r="AB292" s="99" t="str">
        <f t="shared" si="253"/>
        <v/>
      </c>
      <c r="AC292" s="99" t="str">
        <f t="shared" si="253"/>
        <v/>
      </c>
      <c r="AD292" s="99" t="str">
        <f t="shared" si="253"/>
        <v/>
      </c>
      <c r="AE292" s="99" t="str">
        <f t="shared" si="253"/>
        <v/>
      </c>
      <c r="AF292" s="99" t="str">
        <f t="shared" si="253"/>
        <v/>
      </c>
      <c r="AG292" s="39"/>
    </row>
    <row r="293" spans="1:33" x14ac:dyDescent="0.2">
      <c r="A293" s="106" t="s">
        <v>515</v>
      </c>
      <c r="B293" s="99" t="str">
        <f t="shared" ref="B293:AF293" si="254">IF(OR(B184="",LogGcat1="",B21=""),"",HLOOKUP(LogGcat1,O3vTable,B22+2,FALSE))</f>
        <v/>
      </c>
      <c r="C293" s="99" t="str">
        <f t="shared" si="254"/>
        <v/>
      </c>
      <c r="D293" s="99" t="str">
        <f t="shared" si="254"/>
        <v/>
      </c>
      <c r="E293" s="99" t="str">
        <f t="shared" si="254"/>
        <v/>
      </c>
      <c r="F293" s="99" t="str">
        <f t="shared" si="254"/>
        <v/>
      </c>
      <c r="G293" s="99" t="str">
        <f t="shared" si="254"/>
        <v/>
      </c>
      <c r="H293" s="99" t="str">
        <f t="shared" si="254"/>
        <v/>
      </c>
      <c r="I293" s="99" t="str">
        <f t="shared" si="254"/>
        <v/>
      </c>
      <c r="J293" s="99" t="str">
        <f t="shared" si="254"/>
        <v/>
      </c>
      <c r="K293" s="99" t="str">
        <f t="shared" si="254"/>
        <v/>
      </c>
      <c r="L293" s="99" t="str">
        <f t="shared" si="254"/>
        <v/>
      </c>
      <c r="M293" s="99" t="str">
        <f t="shared" si="254"/>
        <v/>
      </c>
      <c r="N293" s="99" t="str">
        <f t="shared" si="254"/>
        <v/>
      </c>
      <c r="O293" s="99" t="str">
        <f t="shared" si="254"/>
        <v/>
      </c>
      <c r="P293" s="99" t="str">
        <f t="shared" si="254"/>
        <v/>
      </c>
      <c r="Q293" s="99" t="str">
        <f t="shared" si="254"/>
        <v/>
      </c>
      <c r="R293" s="99" t="str">
        <f t="shared" si="254"/>
        <v/>
      </c>
      <c r="S293" s="99" t="str">
        <f t="shared" si="254"/>
        <v/>
      </c>
      <c r="T293" s="99" t="str">
        <f t="shared" si="254"/>
        <v/>
      </c>
      <c r="U293" s="99" t="str">
        <f t="shared" si="254"/>
        <v/>
      </c>
      <c r="V293" s="99" t="str">
        <f t="shared" si="254"/>
        <v/>
      </c>
      <c r="W293" s="99" t="str">
        <f t="shared" si="254"/>
        <v/>
      </c>
      <c r="X293" s="99" t="str">
        <f t="shared" si="254"/>
        <v/>
      </c>
      <c r="Y293" s="99" t="str">
        <f t="shared" si="254"/>
        <v/>
      </c>
      <c r="Z293" s="99" t="str">
        <f t="shared" si="254"/>
        <v/>
      </c>
      <c r="AA293" s="99" t="str">
        <f t="shared" si="254"/>
        <v/>
      </c>
      <c r="AB293" s="99" t="str">
        <f t="shared" si="254"/>
        <v/>
      </c>
      <c r="AC293" s="99" t="str">
        <f t="shared" si="254"/>
        <v/>
      </c>
      <c r="AD293" s="99" t="str">
        <f t="shared" si="254"/>
        <v/>
      </c>
      <c r="AE293" s="99" t="str">
        <f t="shared" si="254"/>
        <v/>
      </c>
      <c r="AF293" s="99" t="str">
        <f t="shared" si="254"/>
        <v/>
      </c>
      <c r="AG293" s="39"/>
    </row>
    <row r="294" spans="1:33" x14ac:dyDescent="0.2">
      <c r="A294" s="106" t="s">
        <v>516</v>
      </c>
      <c r="B294" s="99" t="str">
        <f t="shared" ref="B294:AF294" si="255">IF(OR(B184="",LogGcat2="",B21=""),"",HLOOKUP(LogGcat2,O3vTable,B21+2,FALSE))</f>
        <v/>
      </c>
      <c r="C294" s="99" t="str">
        <f t="shared" si="255"/>
        <v/>
      </c>
      <c r="D294" s="99" t="str">
        <f t="shared" si="255"/>
        <v/>
      </c>
      <c r="E294" s="99" t="str">
        <f t="shared" si="255"/>
        <v/>
      </c>
      <c r="F294" s="99" t="str">
        <f t="shared" si="255"/>
        <v/>
      </c>
      <c r="G294" s="99" t="str">
        <f t="shared" si="255"/>
        <v/>
      </c>
      <c r="H294" s="99" t="str">
        <f t="shared" si="255"/>
        <v/>
      </c>
      <c r="I294" s="99" t="str">
        <f t="shared" si="255"/>
        <v/>
      </c>
      <c r="J294" s="99" t="str">
        <f t="shared" si="255"/>
        <v/>
      </c>
      <c r="K294" s="99" t="str">
        <f t="shared" si="255"/>
        <v/>
      </c>
      <c r="L294" s="99" t="str">
        <f t="shared" si="255"/>
        <v/>
      </c>
      <c r="M294" s="99" t="str">
        <f t="shared" si="255"/>
        <v/>
      </c>
      <c r="N294" s="99" t="str">
        <f t="shared" si="255"/>
        <v/>
      </c>
      <c r="O294" s="99" t="str">
        <f t="shared" si="255"/>
        <v/>
      </c>
      <c r="P294" s="99" t="str">
        <f t="shared" si="255"/>
        <v/>
      </c>
      <c r="Q294" s="99" t="str">
        <f t="shared" si="255"/>
        <v/>
      </c>
      <c r="R294" s="99" t="str">
        <f t="shared" si="255"/>
        <v/>
      </c>
      <c r="S294" s="99" t="str">
        <f t="shared" si="255"/>
        <v/>
      </c>
      <c r="T294" s="99" t="str">
        <f t="shared" si="255"/>
        <v/>
      </c>
      <c r="U294" s="99" t="str">
        <f t="shared" si="255"/>
        <v/>
      </c>
      <c r="V294" s="99" t="str">
        <f t="shared" si="255"/>
        <v/>
      </c>
      <c r="W294" s="99" t="str">
        <f t="shared" si="255"/>
        <v/>
      </c>
      <c r="X294" s="99" t="str">
        <f t="shared" si="255"/>
        <v/>
      </c>
      <c r="Y294" s="99" t="str">
        <f t="shared" si="255"/>
        <v/>
      </c>
      <c r="Z294" s="99" t="str">
        <f t="shared" si="255"/>
        <v/>
      </c>
      <c r="AA294" s="99" t="str">
        <f t="shared" si="255"/>
        <v/>
      </c>
      <c r="AB294" s="99" t="str">
        <f t="shared" si="255"/>
        <v/>
      </c>
      <c r="AC294" s="99" t="str">
        <f t="shared" si="255"/>
        <v/>
      </c>
      <c r="AD294" s="99" t="str">
        <f t="shared" si="255"/>
        <v/>
      </c>
      <c r="AE294" s="99" t="str">
        <f t="shared" si="255"/>
        <v/>
      </c>
      <c r="AF294" s="99" t="str">
        <f t="shared" si="255"/>
        <v/>
      </c>
      <c r="AG294" s="39"/>
    </row>
    <row r="295" spans="1:33" x14ac:dyDescent="0.2">
      <c r="A295" s="106" t="s">
        <v>517</v>
      </c>
      <c r="B295" s="99" t="str">
        <f t="shared" ref="B295:AF295" si="256">IF(OR(B184="",LogGcat1="",B21=""),"",HLOOKUP(LogGcat1,O3vTable,B21+2,FALSE))</f>
        <v/>
      </c>
      <c r="C295" s="99" t="str">
        <f t="shared" si="256"/>
        <v/>
      </c>
      <c r="D295" s="99" t="str">
        <f t="shared" si="256"/>
        <v/>
      </c>
      <c r="E295" s="99" t="str">
        <f t="shared" si="256"/>
        <v/>
      </c>
      <c r="F295" s="99" t="str">
        <f t="shared" si="256"/>
        <v/>
      </c>
      <c r="G295" s="99" t="str">
        <f t="shared" si="256"/>
        <v/>
      </c>
      <c r="H295" s="99" t="str">
        <f t="shared" si="256"/>
        <v/>
      </c>
      <c r="I295" s="99" t="str">
        <f t="shared" si="256"/>
        <v/>
      </c>
      <c r="J295" s="99" t="str">
        <f t="shared" si="256"/>
        <v/>
      </c>
      <c r="K295" s="99" t="str">
        <f t="shared" si="256"/>
        <v/>
      </c>
      <c r="L295" s="99" t="str">
        <f t="shared" si="256"/>
        <v/>
      </c>
      <c r="M295" s="99" t="str">
        <f t="shared" si="256"/>
        <v/>
      </c>
      <c r="N295" s="99" t="str">
        <f t="shared" si="256"/>
        <v/>
      </c>
      <c r="O295" s="99" t="str">
        <f t="shared" si="256"/>
        <v/>
      </c>
      <c r="P295" s="99" t="str">
        <f t="shared" si="256"/>
        <v/>
      </c>
      <c r="Q295" s="99" t="str">
        <f t="shared" si="256"/>
        <v/>
      </c>
      <c r="R295" s="99" t="str">
        <f t="shared" si="256"/>
        <v/>
      </c>
      <c r="S295" s="99" t="str">
        <f t="shared" si="256"/>
        <v/>
      </c>
      <c r="T295" s="99" t="str">
        <f t="shared" si="256"/>
        <v/>
      </c>
      <c r="U295" s="99" t="str">
        <f t="shared" si="256"/>
        <v/>
      </c>
      <c r="V295" s="99" t="str">
        <f t="shared" si="256"/>
        <v/>
      </c>
      <c r="W295" s="99" t="str">
        <f t="shared" si="256"/>
        <v/>
      </c>
      <c r="X295" s="99" t="str">
        <f t="shared" si="256"/>
        <v/>
      </c>
      <c r="Y295" s="99" t="str">
        <f t="shared" si="256"/>
        <v/>
      </c>
      <c r="Z295" s="99" t="str">
        <f t="shared" si="256"/>
        <v/>
      </c>
      <c r="AA295" s="99" t="str">
        <f t="shared" si="256"/>
        <v/>
      </c>
      <c r="AB295" s="99" t="str">
        <f t="shared" si="256"/>
        <v/>
      </c>
      <c r="AC295" s="99" t="str">
        <f t="shared" si="256"/>
        <v/>
      </c>
      <c r="AD295" s="99" t="str">
        <f t="shared" si="256"/>
        <v/>
      </c>
      <c r="AE295" s="99" t="str">
        <f t="shared" si="256"/>
        <v/>
      </c>
      <c r="AF295" s="99" t="str">
        <f t="shared" si="256"/>
        <v/>
      </c>
      <c r="AG295" s="39"/>
    </row>
    <row r="296" spans="1:33" x14ac:dyDescent="0.2">
      <c r="A296" s="106" t="s">
        <v>487</v>
      </c>
      <c r="B296" s="109" t="str">
        <f t="shared" ref="B296:AF296" si="257">IF(OR(B292="",B293=""),"",B293-((B293-B292)*LogVpercent))</f>
        <v/>
      </c>
      <c r="C296" s="109" t="str">
        <f t="shared" si="257"/>
        <v/>
      </c>
      <c r="D296" s="109" t="str">
        <f t="shared" si="257"/>
        <v/>
      </c>
      <c r="E296" s="109" t="str">
        <f t="shared" si="257"/>
        <v/>
      </c>
      <c r="F296" s="109" t="str">
        <f t="shared" si="257"/>
        <v/>
      </c>
      <c r="G296" s="109" t="str">
        <f t="shared" si="257"/>
        <v/>
      </c>
      <c r="H296" s="109" t="str">
        <f t="shared" si="257"/>
        <v/>
      </c>
      <c r="I296" s="109" t="str">
        <f t="shared" si="257"/>
        <v/>
      </c>
      <c r="J296" s="109" t="str">
        <f t="shared" si="257"/>
        <v/>
      </c>
      <c r="K296" s="109" t="str">
        <f t="shared" si="257"/>
        <v/>
      </c>
      <c r="L296" s="109" t="str">
        <f t="shared" si="257"/>
        <v/>
      </c>
      <c r="M296" s="109" t="str">
        <f t="shared" si="257"/>
        <v/>
      </c>
      <c r="N296" s="109" t="str">
        <f t="shared" si="257"/>
        <v/>
      </c>
      <c r="O296" s="109" t="str">
        <f t="shared" si="257"/>
        <v/>
      </c>
      <c r="P296" s="109" t="str">
        <f t="shared" si="257"/>
        <v/>
      </c>
      <c r="Q296" s="109" t="str">
        <f t="shared" si="257"/>
        <v/>
      </c>
      <c r="R296" s="109" t="str">
        <f t="shared" si="257"/>
        <v/>
      </c>
      <c r="S296" s="109" t="str">
        <f t="shared" si="257"/>
        <v/>
      </c>
      <c r="T296" s="109" t="str">
        <f t="shared" si="257"/>
        <v/>
      </c>
      <c r="U296" s="109" t="str">
        <f t="shared" si="257"/>
        <v/>
      </c>
      <c r="V296" s="109" t="str">
        <f t="shared" si="257"/>
        <v/>
      </c>
      <c r="W296" s="109" t="str">
        <f t="shared" si="257"/>
        <v/>
      </c>
      <c r="X296" s="109" t="str">
        <f t="shared" si="257"/>
        <v/>
      </c>
      <c r="Y296" s="109" t="str">
        <f t="shared" si="257"/>
        <v/>
      </c>
      <c r="Z296" s="109" t="str">
        <f t="shared" si="257"/>
        <v/>
      </c>
      <c r="AA296" s="109" t="str">
        <f t="shared" si="257"/>
        <v/>
      </c>
      <c r="AB296" s="109" t="str">
        <f t="shared" si="257"/>
        <v/>
      </c>
      <c r="AC296" s="109" t="str">
        <f t="shared" si="257"/>
        <v/>
      </c>
      <c r="AD296" s="109" t="str">
        <f t="shared" si="257"/>
        <v/>
      </c>
      <c r="AE296" s="109" t="str">
        <f t="shared" si="257"/>
        <v/>
      </c>
      <c r="AF296" s="109" t="str">
        <f t="shared" si="257"/>
        <v/>
      </c>
      <c r="AG296" s="39"/>
    </row>
    <row r="297" spans="1:33" x14ac:dyDescent="0.2">
      <c r="A297" s="106" t="s">
        <v>518</v>
      </c>
      <c r="B297" s="109" t="str">
        <f t="shared" ref="B297:AF297" si="258">IF(OR(B294="",B295=""),"",B295-((B295-B294)*LogVpercent))</f>
        <v/>
      </c>
      <c r="C297" s="109" t="str">
        <f t="shared" si="258"/>
        <v/>
      </c>
      <c r="D297" s="109" t="str">
        <f t="shared" si="258"/>
        <v/>
      </c>
      <c r="E297" s="109" t="str">
        <f t="shared" si="258"/>
        <v/>
      </c>
      <c r="F297" s="109" t="str">
        <f t="shared" si="258"/>
        <v/>
      </c>
      <c r="G297" s="109" t="str">
        <f t="shared" si="258"/>
        <v/>
      </c>
      <c r="H297" s="109" t="str">
        <f t="shared" si="258"/>
        <v/>
      </c>
      <c r="I297" s="109" t="str">
        <f t="shared" si="258"/>
        <v/>
      </c>
      <c r="J297" s="109" t="str">
        <f t="shared" si="258"/>
        <v/>
      </c>
      <c r="K297" s="109" t="str">
        <f t="shared" si="258"/>
        <v/>
      </c>
      <c r="L297" s="109" t="str">
        <f t="shared" si="258"/>
        <v/>
      </c>
      <c r="M297" s="109" t="str">
        <f t="shared" si="258"/>
        <v/>
      </c>
      <c r="N297" s="109" t="str">
        <f t="shared" si="258"/>
        <v/>
      </c>
      <c r="O297" s="109" t="str">
        <f t="shared" si="258"/>
        <v/>
      </c>
      <c r="P297" s="109" t="str">
        <f t="shared" si="258"/>
        <v/>
      </c>
      <c r="Q297" s="109" t="str">
        <f t="shared" si="258"/>
        <v/>
      </c>
      <c r="R297" s="109" t="str">
        <f t="shared" si="258"/>
        <v/>
      </c>
      <c r="S297" s="109" t="str">
        <f t="shared" si="258"/>
        <v/>
      </c>
      <c r="T297" s="109" t="str">
        <f t="shared" si="258"/>
        <v/>
      </c>
      <c r="U297" s="109" t="str">
        <f t="shared" si="258"/>
        <v/>
      </c>
      <c r="V297" s="109" t="str">
        <f t="shared" si="258"/>
        <v/>
      </c>
      <c r="W297" s="109" t="str">
        <f t="shared" si="258"/>
        <v/>
      </c>
      <c r="X297" s="109" t="str">
        <f t="shared" si="258"/>
        <v/>
      </c>
      <c r="Y297" s="109" t="str">
        <f t="shared" si="258"/>
        <v/>
      </c>
      <c r="Z297" s="109" t="str">
        <f t="shared" si="258"/>
        <v/>
      </c>
      <c r="AA297" s="109" t="str">
        <f t="shared" si="258"/>
        <v/>
      </c>
      <c r="AB297" s="109" t="str">
        <f t="shared" si="258"/>
        <v/>
      </c>
      <c r="AC297" s="109" t="str">
        <f t="shared" si="258"/>
        <v/>
      </c>
      <c r="AD297" s="109" t="str">
        <f t="shared" si="258"/>
        <v/>
      </c>
      <c r="AE297" s="109" t="str">
        <f t="shared" si="258"/>
        <v/>
      </c>
      <c r="AF297" s="109" t="str">
        <f t="shared" si="258"/>
        <v/>
      </c>
      <c r="AG297" s="39"/>
    </row>
    <row r="298" spans="1:33" x14ac:dyDescent="0.2">
      <c r="A298" s="106" t="s">
        <v>489</v>
      </c>
      <c r="B298" s="109" t="str">
        <f>IF(OR(B296="",B297=""),"",B297-((B297-B296)*B23))</f>
        <v/>
      </c>
      <c r="C298" s="109" t="str">
        <f t="shared" ref="C298:AF298" si="259">IF(OR(C296="",C297=""),"",C297-((C297-C296)*C23))</f>
        <v/>
      </c>
      <c r="D298" s="109" t="str">
        <f t="shared" si="259"/>
        <v/>
      </c>
      <c r="E298" s="109" t="str">
        <f t="shared" si="259"/>
        <v/>
      </c>
      <c r="F298" s="109" t="str">
        <f t="shared" si="259"/>
        <v/>
      </c>
      <c r="G298" s="109" t="str">
        <f t="shared" si="259"/>
        <v/>
      </c>
      <c r="H298" s="109" t="str">
        <f t="shared" si="259"/>
        <v/>
      </c>
      <c r="I298" s="109" t="str">
        <f t="shared" si="259"/>
        <v/>
      </c>
      <c r="J298" s="109" t="str">
        <f t="shared" si="259"/>
        <v/>
      </c>
      <c r="K298" s="109" t="str">
        <f t="shared" si="259"/>
        <v/>
      </c>
      <c r="L298" s="109" t="str">
        <f t="shared" si="259"/>
        <v/>
      </c>
      <c r="M298" s="109" t="str">
        <f t="shared" si="259"/>
        <v/>
      </c>
      <c r="N298" s="109" t="str">
        <f t="shared" si="259"/>
        <v/>
      </c>
      <c r="O298" s="109" t="str">
        <f t="shared" si="259"/>
        <v/>
      </c>
      <c r="P298" s="109" t="str">
        <f t="shared" si="259"/>
        <v/>
      </c>
      <c r="Q298" s="109" t="str">
        <f t="shared" si="259"/>
        <v/>
      </c>
      <c r="R298" s="109" t="str">
        <f t="shared" si="259"/>
        <v/>
      </c>
      <c r="S298" s="109" t="str">
        <f t="shared" si="259"/>
        <v/>
      </c>
      <c r="T298" s="109" t="str">
        <f t="shared" si="259"/>
        <v/>
      </c>
      <c r="U298" s="109" t="str">
        <f t="shared" si="259"/>
        <v/>
      </c>
      <c r="V298" s="109" t="str">
        <f t="shared" si="259"/>
        <v/>
      </c>
      <c r="W298" s="109" t="str">
        <f t="shared" si="259"/>
        <v/>
      </c>
      <c r="X298" s="109" t="str">
        <f t="shared" si="259"/>
        <v/>
      </c>
      <c r="Y298" s="109" t="str">
        <f t="shared" si="259"/>
        <v/>
      </c>
      <c r="Z298" s="109" t="str">
        <f t="shared" si="259"/>
        <v/>
      </c>
      <c r="AA298" s="109" t="str">
        <f t="shared" si="259"/>
        <v/>
      </c>
      <c r="AB298" s="109" t="str">
        <f t="shared" si="259"/>
        <v/>
      </c>
      <c r="AC298" s="109" t="str">
        <f t="shared" si="259"/>
        <v/>
      </c>
      <c r="AD298" s="109" t="str">
        <f t="shared" si="259"/>
        <v/>
      </c>
      <c r="AE298" s="109" t="str">
        <f t="shared" si="259"/>
        <v/>
      </c>
      <c r="AF298" s="109" t="str">
        <f t="shared" si="259"/>
        <v/>
      </c>
      <c r="AG298" s="39"/>
    </row>
    <row r="299" spans="1:33" x14ac:dyDescent="0.2">
      <c r="A299" s="106" t="s">
        <v>506</v>
      </c>
      <c r="B299" s="108" t="str">
        <f t="shared" ref="B299:AF299" si="260">IF(OR(B184="",B298="",S2Disinfectant&lt;&gt;"Ozone"),"",IF(B184=0,0,B184/B298))</f>
        <v/>
      </c>
      <c r="C299" s="108" t="str">
        <f t="shared" si="260"/>
        <v/>
      </c>
      <c r="D299" s="108" t="str">
        <f t="shared" si="260"/>
        <v/>
      </c>
      <c r="E299" s="108" t="str">
        <f t="shared" si="260"/>
        <v/>
      </c>
      <c r="F299" s="108" t="str">
        <f t="shared" si="260"/>
        <v/>
      </c>
      <c r="G299" s="108" t="str">
        <f t="shared" si="260"/>
        <v/>
      </c>
      <c r="H299" s="108" t="str">
        <f t="shared" si="260"/>
        <v/>
      </c>
      <c r="I299" s="108" t="str">
        <f t="shared" si="260"/>
        <v/>
      </c>
      <c r="J299" s="108" t="str">
        <f t="shared" si="260"/>
        <v/>
      </c>
      <c r="K299" s="108" t="str">
        <f t="shared" si="260"/>
        <v/>
      </c>
      <c r="L299" s="108" t="str">
        <f t="shared" si="260"/>
        <v/>
      </c>
      <c r="M299" s="108" t="str">
        <f t="shared" si="260"/>
        <v/>
      </c>
      <c r="N299" s="108" t="str">
        <f t="shared" si="260"/>
        <v/>
      </c>
      <c r="O299" s="108" t="str">
        <f t="shared" si="260"/>
        <v/>
      </c>
      <c r="P299" s="108" t="str">
        <f t="shared" si="260"/>
        <v/>
      </c>
      <c r="Q299" s="108" t="str">
        <f t="shared" si="260"/>
        <v/>
      </c>
      <c r="R299" s="108" t="str">
        <f t="shared" si="260"/>
        <v/>
      </c>
      <c r="S299" s="108" t="str">
        <f t="shared" si="260"/>
        <v/>
      </c>
      <c r="T299" s="108" t="str">
        <f t="shared" si="260"/>
        <v/>
      </c>
      <c r="U299" s="108" t="str">
        <f t="shared" si="260"/>
        <v/>
      </c>
      <c r="V299" s="108" t="str">
        <f t="shared" si="260"/>
        <v/>
      </c>
      <c r="W299" s="108" t="str">
        <f t="shared" si="260"/>
        <v/>
      </c>
      <c r="X299" s="108" t="str">
        <f t="shared" si="260"/>
        <v/>
      </c>
      <c r="Y299" s="108" t="str">
        <f t="shared" si="260"/>
        <v/>
      </c>
      <c r="Z299" s="108" t="str">
        <f t="shared" si="260"/>
        <v/>
      </c>
      <c r="AA299" s="108" t="str">
        <f t="shared" si="260"/>
        <v/>
      </c>
      <c r="AB299" s="108" t="str">
        <f t="shared" si="260"/>
        <v/>
      </c>
      <c r="AC299" s="108" t="str">
        <f t="shared" si="260"/>
        <v/>
      </c>
      <c r="AD299" s="108" t="str">
        <f t="shared" si="260"/>
        <v/>
      </c>
      <c r="AE299" s="108" t="str">
        <f t="shared" si="260"/>
        <v/>
      </c>
      <c r="AF299" s="108" t="str">
        <f t="shared" si="260"/>
        <v/>
      </c>
      <c r="AG299" s="39"/>
    </row>
    <row r="300" spans="1:33" x14ac:dyDescent="0.2">
      <c r="A300" s="32"/>
      <c r="AG300" s="39"/>
    </row>
    <row r="301" spans="1:33" x14ac:dyDescent="0.2">
      <c r="A301" s="32" t="s">
        <v>533</v>
      </c>
      <c r="AG301" s="39"/>
    </row>
    <row r="302" spans="1:33" x14ac:dyDescent="0.2">
      <c r="A302" s="106" t="s">
        <v>514</v>
      </c>
      <c r="B302" s="99" t="str">
        <f t="shared" ref="B302:AF302" si="261">IF(OR(B184="",LogGcat2="",B21=""),"",HLOOKUP(LogGcat2,ChloramineTableG,B22+2,FALSE))</f>
        <v/>
      </c>
      <c r="C302" s="99" t="str">
        <f t="shared" si="261"/>
        <v/>
      </c>
      <c r="D302" s="99" t="str">
        <f t="shared" si="261"/>
        <v/>
      </c>
      <c r="E302" s="99" t="str">
        <f t="shared" si="261"/>
        <v/>
      </c>
      <c r="F302" s="99" t="str">
        <f t="shared" si="261"/>
        <v/>
      </c>
      <c r="G302" s="99" t="str">
        <f t="shared" si="261"/>
        <v/>
      </c>
      <c r="H302" s="99" t="str">
        <f t="shared" si="261"/>
        <v/>
      </c>
      <c r="I302" s="99" t="str">
        <f t="shared" si="261"/>
        <v/>
      </c>
      <c r="J302" s="99" t="str">
        <f t="shared" si="261"/>
        <v/>
      </c>
      <c r="K302" s="99" t="str">
        <f t="shared" si="261"/>
        <v/>
      </c>
      <c r="L302" s="99" t="str">
        <f t="shared" si="261"/>
        <v/>
      </c>
      <c r="M302" s="99" t="str">
        <f t="shared" si="261"/>
        <v/>
      </c>
      <c r="N302" s="99" t="str">
        <f t="shared" si="261"/>
        <v/>
      </c>
      <c r="O302" s="99" t="str">
        <f t="shared" si="261"/>
        <v/>
      </c>
      <c r="P302" s="99" t="str">
        <f t="shared" si="261"/>
        <v/>
      </c>
      <c r="Q302" s="99" t="str">
        <f t="shared" si="261"/>
        <v/>
      </c>
      <c r="R302" s="99" t="str">
        <f t="shared" si="261"/>
        <v/>
      </c>
      <c r="S302" s="99" t="str">
        <f t="shared" si="261"/>
        <v/>
      </c>
      <c r="T302" s="99" t="str">
        <f t="shared" si="261"/>
        <v/>
      </c>
      <c r="U302" s="99" t="str">
        <f t="shared" si="261"/>
        <v/>
      </c>
      <c r="V302" s="99" t="str">
        <f t="shared" si="261"/>
        <v/>
      </c>
      <c r="W302" s="99" t="str">
        <f t="shared" si="261"/>
        <v/>
      </c>
      <c r="X302" s="99" t="str">
        <f t="shared" si="261"/>
        <v/>
      </c>
      <c r="Y302" s="99" t="str">
        <f t="shared" si="261"/>
        <v/>
      </c>
      <c r="Z302" s="99" t="str">
        <f t="shared" si="261"/>
        <v/>
      </c>
      <c r="AA302" s="99" t="str">
        <f t="shared" si="261"/>
        <v/>
      </c>
      <c r="AB302" s="99" t="str">
        <f t="shared" si="261"/>
        <v/>
      </c>
      <c r="AC302" s="99" t="str">
        <f t="shared" si="261"/>
        <v/>
      </c>
      <c r="AD302" s="99" t="str">
        <f t="shared" si="261"/>
        <v/>
      </c>
      <c r="AE302" s="99" t="str">
        <f t="shared" si="261"/>
        <v/>
      </c>
      <c r="AF302" s="99" t="str">
        <f t="shared" si="261"/>
        <v/>
      </c>
      <c r="AG302" s="39"/>
    </row>
    <row r="303" spans="1:33" x14ac:dyDescent="0.2">
      <c r="A303" s="106" t="s">
        <v>515</v>
      </c>
      <c r="B303" s="99" t="str">
        <f t="shared" ref="B303:AF303" si="262">IF(OR(B184="",LogGcat1="",B21=""),"",HLOOKUP(LogGcat1,ChloramineTableG,B22+2,FALSE))</f>
        <v/>
      </c>
      <c r="C303" s="99" t="str">
        <f t="shared" si="262"/>
        <v/>
      </c>
      <c r="D303" s="99" t="str">
        <f t="shared" si="262"/>
        <v/>
      </c>
      <c r="E303" s="99" t="str">
        <f t="shared" si="262"/>
        <v/>
      </c>
      <c r="F303" s="99" t="str">
        <f t="shared" si="262"/>
        <v/>
      </c>
      <c r="G303" s="99" t="str">
        <f t="shared" si="262"/>
        <v/>
      </c>
      <c r="H303" s="99" t="str">
        <f t="shared" si="262"/>
        <v/>
      </c>
      <c r="I303" s="99" t="str">
        <f t="shared" si="262"/>
        <v/>
      </c>
      <c r="J303" s="99" t="str">
        <f t="shared" si="262"/>
        <v/>
      </c>
      <c r="K303" s="99" t="str">
        <f t="shared" si="262"/>
        <v/>
      </c>
      <c r="L303" s="99" t="str">
        <f t="shared" si="262"/>
        <v/>
      </c>
      <c r="M303" s="99" t="str">
        <f t="shared" si="262"/>
        <v/>
      </c>
      <c r="N303" s="99" t="str">
        <f t="shared" si="262"/>
        <v/>
      </c>
      <c r="O303" s="99" t="str">
        <f t="shared" si="262"/>
        <v/>
      </c>
      <c r="P303" s="99" t="str">
        <f t="shared" si="262"/>
        <v/>
      </c>
      <c r="Q303" s="99" t="str">
        <f t="shared" si="262"/>
        <v/>
      </c>
      <c r="R303" s="99" t="str">
        <f t="shared" si="262"/>
        <v/>
      </c>
      <c r="S303" s="99" t="str">
        <f t="shared" si="262"/>
        <v/>
      </c>
      <c r="T303" s="99" t="str">
        <f t="shared" si="262"/>
        <v/>
      </c>
      <c r="U303" s="99" t="str">
        <f t="shared" si="262"/>
        <v/>
      </c>
      <c r="V303" s="99" t="str">
        <f t="shared" si="262"/>
        <v/>
      </c>
      <c r="W303" s="99" t="str">
        <f t="shared" si="262"/>
        <v/>
      </c>
      <c r="X303" s="99" t="str">
        <f t="shared" si="262"/>
        <v/>
      </c>
      <c r="Y303" s="99" t="str">
        <f t="shared" si="262"/>
        <v/>
      </c>
      <c r="Z303" s="99" t="str">
        <f t="shared" si="262"/>
        <v/>
      </c>
      <c r="AA303" s="99" t="str">
        <f t="shared" si="262"/>
        <v/>
      </c>
      <c r="AB303" s="99" t="str">
        <f t="shared" si="262"/>
        <v/>
      </c>
      <c r="AC303" s="99" t="str">
        <f t="shared" si="262"/>
        <v/>
      </c>
      <c r="AD303" s="99" t="str">
        <f t="shared" si="262"/>
        <v/>
      </c>
      <c r="AE303" s="99" t="str">
        <f t="shared" si="262"/>
        <v/>
      </c>
      <c r="AF303" s="99" t="str">
        <f t="shared" si="262"/>
        <v/>
      </c>
      <c r="AG303" s="39"/>
    </row>
    <row r="304" spans="1:33" x14ac:dyDescent="0.2">
      <c r="A304" s="106" t="s">
        <v>516</v>
      </c>
      <c r="B304" s="99" t="str">
        <f t="shared" ref="B304:AF304" si="263">IF(OR(B184="",LogGcat2="",B21=""),"",HLOOKUP(LogGcat2,ChloramineTableG,B21+2,FALSE))</f>
        <v/>
      </c>
      <c r="C304" s="99" t="str">
        <f t="shared" si="263"/>
        <v/>
      </c>
      <c r="D304" s="99" t="str">
        <f t="shared" si="263"/>
        <v/>
      </c>
      <c r="E304" s="99" t="str">
        <f t="shared" si="263"/>
        <v/>
      </c>
      <c r="F304" s="99" t="str">
        <f t="shared" si="263"/>
        <v/>
      </c>
      <c r="G304" s="99" t="str">
        <f t="shared" si="263"/>
        <v/>
      </c>
      <c r="H304" s="99" t="str">
        <f t="shared" si="263"/>
        <v/>
      </c>
      <c r="I304" s="99" t="str">
        <f t="shared" si="263"/>
        <v/>
      </c>
      <c r="J304" s="99" t="str">
        <f t="shared" si="263"/>
        <v/>
      </c>
      <c r="K304" s="99" t="str">
        <f t="shared" si="263"/>
        <v/>
      </c>
      <c r="L304" s="99" t="str">
        <f t="shared" si="263"/>
        <v/>
      </c>
      <c r="M304" s="99" t="str">
        <f t="shared" si="263"/>
        <v/>
      </c>
      <c r="N304" s="99" t="str">
        <f t="shared" si="263"/>
        <v/>
      </c>
      <c r="O304" s="99" t="str">
        <f t="shared" si="263"/>
        <v/>
      </c>
      <c r="P304" s="99" t="str">
        <f t="shared" si="263"/>
        <v/>
      </c>
      <c r="Q304" s="99" t="str">
        <f t="shared" si="263"/>
        <v/>
      </c>
      <c r="R304" s="99" t="str">
        <f t="shared" si="263"/>
        <v/>
      </c>
      <c r="S304" s="99" t="str">
        <f t="shared" si="263"/>
        <v/>
      </c>
      <c r="T304" s="99" t="str">
        <f t="shared" si="263"/>
        <v/>
      </c>
      <c r="U304" s="99" t="str">
        <f t="shared" si="263"/>
        <v/>
      </c>
      <c r="V304" s="99" t="str">
        <f t="shared" si="263"/>
        <v/>
      </c>
      <c r="W304" s="99" t="str">
        <f t="shared" si="263"/>
        <v/>
      </c>
      <c r="X304" s="99" t="str">
        <f t="shared" si="263"/>
        <v/>
      </c>
      <c r="Y304" s="99" t="str">
        <f t="shared" si="263"/>
        <v/>
      </c>
      <c r="Z304" s="99" t="str">
        <f t="shared" si="263"/>
        <v/>
      </c>
      <c r="AA304" s="99" t="str">
        <f t="shared" si="263"/>
        <v/>
      </c>
      <c r="AB304" s="99" t="str">
        <f t="shared" si="263"/>
        <v/>
      </c>
      <c r="AC304" s="99" t="str">
        <f t="shared" si="263"/>
        <v/>
      </c>
      <c r="AD304" s="99" t="str">
        <f t="shared" si="263"/>
        <v/>
      </c>
      <c r="AE304" s="99" t="str">
        <f t="shared" si="263"/>
        <v/>
      </c>
      <c r="AF304" s="99" t="str">
        <f t="shared" si="263"/>
        <v/>
      </c>
      <c r="AG304" s="39"/>
    </row>
    <row r="305" spans="1:33" x14ac:dyDescent="0.2">
      <c r="A305" s="106" t="s">
        <v>517</v>
      </c>
      <c r="B305" s="99" t="str">
        <f t="shared" ref="B305:AF305" si="264">IF(OR(B184="",LogGcat1="",B21=""),"",HLOOKUP(LogGcat1,ChloramineTableG,B21+2,FALSE))</f>
        <v/>
      </c>
      <c r="C305" s="99" t="str">
        <f t="shared" si="264"/>
        <v/>
      </c>
      <c r="D305" s="99" t="str">
        <f t="shared" si="264"/>
        <v/>
      </c>
      <c r="E305" s="99" t="str">
        <f t="shared" si="264"/>
        <v/>
      </c>
      <c r="F305" s="99" t="str">
        <f t="shared" si="264"/>
        <v/>
      </c>
      <c r="G305" s="99" t="str">
        <f t="shared" si="264"/>
        <v/>
      </c>
      <c r="H305" s="99" t="str">
        <f t="shared" si="264"/>
        <v/>
      </c>
      <c r="I305" s="99" t="str">
        <f t="shared" si="264"/>
        <v/>
      </c>
      <c r="J305" s="99" t="str">
        <f t="shared" si="264"/>
        <v/>
      </c>
      <c r="K305" s="99" t="str">
        <f t="shared" si="264"/>
        <v/>
      </c>
      <c r="L305" s="99" t="str">
        <f t="shared" si="264"/>
        <v/>
      </c>
      <c r="M305" s="99" t="str">
        <f t="shared" si="264"/>
        <v/>
      </c>
      <c r="N305" s="99" t="str">
        <f t="shared" si="264"/>
        <v/>
      </c>
      <c r="O305" s="99" t="str">
        <f t="shared" si="264"/>
        <v/>
      </c>
      <c r="P305" s="99" t="str">
        <f t="shared" si="264"/>
        <v/>
      </c>
      <c r="Q305" s="99" t="str">
        <f t="shared" si="264"/>
        <v/>
      </c>
      <c r="R305" s="99" t="str">
        <f t="shared" si="264"/>
        <v/>
      </c>
      <c r="S305" s="99" t="str">
        <f t="shared" si="264"/>
        <v/>
      </c>
      <c r="T305" s="99" t="str">
        <f t="shared" si="264"/>
        <v/>
      </c>
      <c r="U305" s="99" t="str">
        <f t="shared" si="264"/>
        <v/>
      </c>
      <c r="V305" s="99" t="str">
        <f t="shared" si="264"/>
        <v/>
      </c>
      <c r="W305" s="99" t="str">
        <f t="shared" si="264"/>
        <v/>
      </c>
      <c r="X305" s="99" t="str">
        <f t="shared" si="264"/>
        <v/>
      </c>
      <c r="Y305" s="99" t="str">
        <f t="shared" si="264"/>
        <v/>
      </c>
      <c r="Z305" s="99" t="str">
        <f t="shared" si="264"/>
        <v/>
      </c>
      <c r="AA305" s="99" t="str">
        <f t="shared" si="264"/>
        <v/>
      </c>
      <c r="AB305" s="99" t="str">
        <f t="shared" si="264"/>
        <v/>
      </c>
      <c r="AC305" s="99" t="str">
        <f t="shared" si="264"/>
        <v/>
      </c>
      <c r="AD305" s="99" t="str">
        <f t="shared" si="264"/>
        <v/>
      </c>
      <c r="AE305" s="99" t="str">
        <f t="shared" si="264"/>
        <v/>
      </c>
      <c r="AF305" s="99" t="str">
        <f t="shared" si="264"/>
        <v/>
      </c>
      <c r="AG305" s="39"/>
    </row>
    <row r="306" spans="1:33" x14ac:dyDescent="0.2">
      <c r="A306" s="106" t="s">
        <v>487</v>
      </c>
      <c r="B306" s="109" t="str">
        <f>IF(OR(B302="",B303=""),"",B303-((B303-B302)*LogGpercent))</f>
        <v/>
      </c>
      <c r="C306" s="109" t="str">
        <f t="shared" ref="C306:AF306" si="265">IF(OR(C302="",C303=""),"",C303-((C303-C302)*LogGpercent))</f>
        <v/>
      </c>
      <c r="D306" s="109" t="str">
        <f t="shared" si="265"/>
        <v/>
      </c>
      <c r="E306" s="109" t="str">
        <f t="shared" si="265"/>
        <v/>
      </c>
      <c r="F306" s="109" t="str">
        <f t="shared" si="265"/>
        <v/>
      </c>
      <c r="G306" s="109" t="str">
        <f t="shared" si="265"/>
        <v/>
      </c>
      <c r="H306" s="109" t="str">
        <f t="shared" si="265"/>
        <v/>
      </c>
      <c r="I306" s="109" t="str">
        <f t="shared" si="265"/>
        <v/>
      </c>
      <c r="J306" s="109" t="str">
        <f t="shared" si="265"/>
        <v/>
      </c>
      <c r="K306" s="109" t="str">
        <f t="shared" si="265"/>
        <v/>
      </c>
      <c r="L306" s="109" t="str">
        <f t="shared" si="265"/>
        <v/>
      </c>
      <c r="M306" s="109" t="str">
        <f t="shared" si="265"/>
        <v/>
      </c>
      <c r="N306" s="109" t="str">
        <f t="shared" si="265"/>
        <v/>
      </c>
      <c r="O306" s="109" t="str">
        <f t="shared" si="265"/>
        <v/>
      </c>
      <c r="P306" s="109" t="str">
        <f t="shared" si="265"/>
        <v/>
      </c>
      <c r="Q306" s="109" t="str">
        <f t="shared" si="265"/>
        <v/>
      </c>
      <c r="R306" s="109" t="str">
        <f t="shared" si="265"/>
        <v/>
      </c>
      <c r="S306" s="109" t="str">
        <f t="shared" si="265"/>
        <v/>
      </c>
      <c r="T306" s="109" t="str">
        <f t="shared" si="265"/>
        <v/>
      </c>
      <c r="U306" s="109" t="str">
        <f t="shared" si="265"/>
        <v/>
      </c>
      <c r="V306" s="109" t="str">
        <f t="shared" si="265"/>
        <v/>
      </c>
      <c r="W306" s="109" t="str">
        <f t="shared" si="265"/>
        <v/>
      </c>
      <c r="X306" s="109" t="str">
        <f t="shared" si="265"/>
        <v/>
      </c>
      <c r="Y306" s="109" t="str">
        <f t="shared" si="265"/>
        <v/>
      </c>
      <c r="Z306" s="109" t="str">
        <f t="shared" si="265"/>
        <v/>
      </c>
      <c r="AA306" s="109" t="str">
        <f t="shared" si="265"/>
        <v/>
      </c>
      <c r="AB306" s="109" t="str">
        <f t="shared" si="265"/>
        <v/>
      </c>
      <c r="AC306" s="109" t="str">
        <f t="shared" si="265"/>
        <v/>
      </c>
      <c r="AD306" s="109" t="str">
        <f t="shared" si="265"/>
        <v/>
      </c>
      <c r="AE306" s="109" t="str">
        <f t="shared" si="265"/>
        <v/>
      </c>
      <c r="AF306" s="109" t="str">
        <f t="shared" si="265"/>
        <v/>
      </c>
      <c r="AG306" s="39"/>
    </row>
    <row r="307" spans="1:33" x14ac:dyDescent="0.2">
      <c r="A307" s="106" t="s">
        <v>518</v>
      </c>
      <c r="B307" s="109" t="str">
        <f>IF(OR(B304="",B305=""),"",B305-((B305-B304)*LogGpercent))</f>
        <v/>
      </c>
      <c r="C307" s="109" t="str">
        <f t="shared" ref="C307:AF307" si="266">IF(OR(C304="",C305=""),"",C305-((C305-C304)*LogGpercent))</f>
        <v/>
      </c>
      <c r="D307" s="109" t="str">
        <f t="shared" si="266"/>
        <v/>
      </c>
      <c r="E307" s="109" t="str">
        <f t="shared" si="266"/>
        <v/>
      </c>
      <c r="F307" s="109" t="str">
        <f t="shared" si="266"/>
        <v/>
      </c>
      <c r="G307" s="109" t="str">
        <f t="shared" si="266"/>
        <v/>
      </c>
      <c r="H307" s="109" t="str">
        <f t="shared" si="266"/>
        <v/>
      </c>
      <c r="I307" s="109" t="str">
        <f t="shared" si="266"/>
        <v/>
      </c>
      <c r="J307" s="109" t="str">
        <f t="shared" si="266"/>
        <v/>
      </c>
      <c r="K307" s="109" t="str">
        <f t="shared" si="266"/>
        <v/>
      </c>
      <c r="L307" s="109" t="str">
        <f t="shared" si="266"/>
        <v/>
      </c>
      <c r="M307" s="109" t="str">
        <f t="shared" si="266"/>
        <v/>
      </c>
      <c r="N307" s="109" t="str">
        <f t="shared" si="266"/>
        <v/>
      </c>
      <c r="O307" s="109" t="str">
        <f t="shared" si="266"/>
        <v/>
      </c>
      <c r="P307" s="109" t="str">
        <f t="shared" si="266"/>
        <v/>
      </c>
      <c r="Q307" s="109" t="str">
        <f t="shared" si="266"/>
        <v/>
      </c>
      <c r="R307" s="109" t="str">
        <f t="shared" si="266"/>
        <v/>
      </c>
      <c r="S307" s="109" t="str">
        <f t="shared" si="266"/>
        <v/>
      </c>
      <c r="T307" s="109" t="str">
        <f t="shared" si="266"/>
        <v/>
      </c>
      <c r="U307" s="109" t="str">
        <f t="shared" si="266"/>
        <v/>
      </c>
      <c r="V307" s="109" t="str">
        <f t="shared" si="266"/>
        <v/>
      </c>
      <c r="W307" s="109" t="str">
        <f t="shared" si="266"/>
        <v/>
      </c>
      <c r="X307" s="109" t="str">
        <f t="shared" si="266"/>
        <v/>
      </c>
      <c r="Y307" s="109" t="str">
        <f t="shared" si="266"/>
        <v/>
      </c>
      <c r="Z307" s="109" t="str">
        <f t="shared" si="266"/>
        <v/>
      </c>
      <c r="AA307" s="109" t="str">
        <f t="shared" si="266"/>
        <v/>
      </c>
      <c r="AB307" s="109" t="str">
        <f t="shared" si="266"/>
        <v/>
      </c>
      <c r="AC307" s="109" t="str">
        <f t="shared" si="266"/>
        <v/>
      </c>
      <c r="AD307" s="109" t="str">
        <f t="shared" si="266"/>
        <v/>
      </c>
      <c r="AE307" s="109" t="str">
        <f t="shared" si="266"/>
        <v/>
      </c>
      <c r="AF307" s="109" t="str">
        <f t="shared" si="266"/>
        <v/>
      </c>
      <c r="AG307" s="39"/>
    </row>
    <row r="308" spans="1:33" x14ac:dyDescent="0.2">
      <c r="A308" s="106" t="s">
        <v>490</v>
      </c>
      <c r="B308" s="109" t="str">
        <f>IF(OR(B306="",B307=""),"",B307-((B307-B306)*B23))</f>
        <v/>
      </c>
      <c r="C308" s="109" t="str">
        <f t="shared" ref="C308:AF308" si="267">IF(OR(C306="",C307=""),"",C307-((C307-C306)*C23))</f>
        <v/>
      </c>
      <c r="D308" s="109" t="str">
        <f t="shared" si="267"/>
        <v/>
      </c>
      <c r="E308" s="109" t="str">
        <f t="shared" si="267"/>
        <v/>
      </c>
      <c r="F308" s="109" t="str">
        <f t="shared" si="267"/>
        <v/>
      </c>
      <c r="G308" s="109" t="str">
        <f t="shared" si="267"/>
        <v/>
      </c>
      <c r="H308" s="109" t="str">
        <f t="shared" si="267"/>
        <v/>
      </c>
      <c r="I308" s="109" t="str">
        <f t="shared" si="267"/>
        <v/>
      </c>
      <c r="J308" s="109" t="str">
        <f t="shared" si="267"/>
        <v/>
      </c>
      <c r="K308" s="109" t="str">
        <f t="shared" si="267"/>
        <v/>
      </c>
      <c r="L308" s="109" t="str">
        <f t="shared" si="267"/>
        <v/>
      </c>
      <c r="M308" s="109" t="str">
        <f t="shared" si="267"/>
        <v/>
      </c>
      <c r="N308" s="109" t="str">
        <f t="shared" si="267"/>
        <v/>
      </c>
      <c r="O308" s="109" t="str">
        <f t="shared" si="267"/>
        <v/>
      </c>
      <c r="P308" s="109" t="str">
        <f t="shared" si="267"/>
        <v/>
      </c>
      <c r="Q308" s="109" t="str">
        <f t="shared" si="267"/>
        <v/>
      </c>
      <c r="R308" s="109" t="str">
        <f t="shared" si="267"/>
        <v/>
      </c>
      <c r="S308" s="109" t="str">
        <f t="shared" si="267"/>
        <v/>
      </c>
      <c r="T308" s="109" t="str">
        <f t="shared" si="267"/>
        <v/>
      </c>
      <c r="U308" s="109" t="str">
        <f t="shared" si="267"/>
        <v/>
      </c>
      <c r="V308" s="109" t="str">
        <f t="shared" si="267"/>
        <v/>
      </c>
      <c r="W308" s="109" t="str">
        <f t="shared" si="267"/>
        <v/>
      </c>
      <c r="X308" s="109" t="str">
        <f t="shared" si="267"/>
        <v/>
      </c>
      <c r="Y308" s="109" t="str">
        <f t="shared" si="267"/>
        <v/>
      </c>
      <c r="Z308" s="109" t="str">
        <f t="shared" si="267"/>
        <v/>
      </c>
      <c r="AA308" s="109" t="str">
        <f t="shared" si="267"/>
        <v/>
      </c>
      <c r="AB308" s="109" t="str">
        <f t="shared" si="267"/>
        <v/>
      </c>
      <c r="AC308" s="109" t="str">
        <f t="shared" si="267"/>
        <v/>
      </c>
      <c r="AD308" s="109" t="str">
        <f t="shared" si="267"/>
        <v/>
      </c>
      <c r="AE308" s="109" t="str">
        <f t="shared" si="267"/>
        <v/>
      </c>
      <c r="AF308" s="109" t="str">
        <f t="shared" si="267"/>
        <v/>
      </c>
      <c r="AG308" s="39"/>
    </row>
    <row r="309" spans="1:33" x14ac:dyDescent="0.2">
      <c r="A309" s="106" t="s">
        <v>507</v>
      </c>
      <c r="B309" s="108" t="str">
        <f t="shared" ref="B309:AF309" si="268">IF(OR(B184="",B308="",S2Disinfectant&lt;&gt;"Chloramine"),"",IF(OR(B184=0,B179&gt;9),0,B184/B308))</f>
        <v/>
      </c>
      <c r="C309" s="108" t="str">
        <f t="shared" si="268"/>
        <v/>
      </c>
      <c r="D309" s="108" t="str">
        <f t="shared" si="268"/>
        <v/>
      </c>
      <c r="E309" s="108" t="str">
        <f t="shared" si="268"/>
        <v/>
      </c>
      <c r="F309" s="108" t="str">
        <f t="shared" si="268"/>
        <v/>
      </c>
      <c r="G309" s="108" t="str">
        <f t="shared" si="268"/>
        <v/>
      </c>
      <c r="H309" s="108" t="str">
        <f t="shared" si="268"/>
        <v/>
      </c>
      <c r="I309" s="108" t="str">
        <f t="shared" si="268"/>
        <v/>
      </c>
      <c r="J309" s="108" t="str">
        <f t="shared" si="268"/>
        <v/>
      </c>
      <c r="K309" s="108" t="str">
        <f t="shared" si="268"/>
        <v/>
      </c>
      <c r="L309" s="108" t="str">
        <f t="shared" si="268"/>
        <v/>
      </c>
      <c r="M309" s="108" t="str">
        <f t="shared" si="268"/>
        <v/>
      </c>
      <c r="N309" s="108" t="str">
        <f t="shared" si="268"/>
        <v/>
      </c>
      <c r="O309" s="108" t="str">
        <f t="shared" si="268"/>
        <v/>
      </c>
      <c r="P309" s="108" t="str">
        <f t="shared" si="268"/>
        <v/>
      </c>
      <c r="Q309" s="108" t="str">
        <f t="shared" si="268"/>
        <v/>
      </c>
      <c r="R309" s="108" t="str">
        <f t="shared" si="268"/>
        <v/>
      </c>
      <c r="S309" s="108" t="str">
        <f t="shared" si="268"/>
        <v/>
      </c>
      <c r="T309" s="108" t="str">
        <f t="shared" si="268"/>
        <v/>
      </c>
      <c r="U309" s="108" t="str">
        <f t="shared" si="268"/>
        <v/>
      </c>
      <c r="V309" s="108" t="str">
        <f t="shared" si="268"/>
        <v/>
      </c>
      <c r="W309" s="108" t="str">
        <f t="shared" si="268"/>
        <v/>
      </c>
      <c r="X309" s="108" t="str">
        <f t="shared" si="268"/>
        <v/>
      </c>
      <c r="Y309" s="108" t="str">
        <f t="shared" si="268"/>
        <v/>
      </c>
      <c r="Z309" s="108" t="str">
        <f t="shared" si="268"/>
        <v/>
      </c>
      <c r="AA309" s="108" t="str">
        <f t="shared" si="268"/>
        <v/>
      </c>
      <c r="AB309" s="108" t="str">
        <f t="shared" si="268"/>
        <v/>
      </c>
      <c r="AC309" s="108" t="str">
        <f t="shared" si="268"/>
        <v/>
      </c>
      <c r="AD309" s="108" t="str">
        <f t="shared" si="268"/>
        <v/>
      </c>
      <c r="AE309" s="108" t="str">
        <f t="shared" si="268"/>
        <v/>
      </c>
      <c r="AF309" s="108" t="str">
        <f t="shared" si="268"/>
        <v/>
      </c>
      <c r="AG309" s="39"/>
    </row>
    <row r="310" spans="1:33" x14ac:dyDescent="0.2">
      <c r="A310" s="32" t="s">
        <v>534</v>
      </c>
      <c r="AG310" s="39"/>
    </row>
    <row r="311" spans="1:33" x14ac:dyDescent="0.2">
      <c r="A311" s="106" t="s">
        <v>514</v>
      </c>
      <c r="B311" s="99" t="str">
        <f t="shared" ref="B311:AF311" si="269">IF(OR(B184="",LogGcat2="",B21=""),"",HLOOKUP(LogGcat2,ChloramineTableV,B22+2,FALSE))</f>
        <v/>
      </c>
      <c r="C311" s="99" t="str">
        <f t="shared" si="269"/>
        <v/>
      </c>
      <c r="D311" s="99" t="str">
        <f t="shared" si="269"/>
        <v/>
      </c>
      <c r="E311" s="99" t="str">
        <f t="shared" si="269"/>
        <v/>
      </c>
      <c r="F311" s="99" t="str">
        <f t="shared" si="269"/>
        <v/>
      </c>
      <c r="G311" s="99" t="str">
        <f t="shared" si="269"/>
        <v/>
      </c>
      <c r="H311" s="99" t="str">
        <f t="shared" si="269"/>
        <v/>
      </c>
      <c r="I311" s="99" t="str">
        <f t="shared" si="269"/>
        <v/>
      </c>
      <c r="J311" s="99" t="str">
        <f t="shared" si="269"/>
        <v/>
      </c>
      <c r="K311" s="99" t="str">
        <f t="shared" si="269"/>
        <v/>
      </c>
      <c r="L311" s="99" t="str">
        <f t="shared" si="269"/>
        <v/>
      </c>
      <c r="M311" s="99" t="str">
        <f t="shared" si="269"/>
        <v/>
      </c>
      <c r="N311" s="99" t="str">
        <f t="shared" si="269"/>
        <v/>
      </c>
      <c r="O311" s="99" t="str">
        <f t="shared" si="269"/>
        <v/>
      </c>
      <c r="P311" s="99" t="str">
        <f t="shared" si="269"/>
        <v/>
      </c>
      <c r="Q311" s="99" t="str">
        <f t="shared" si="269"/>
        <v/>
      </c>
      <c r="R311" s="99" t="str">
        <f t="shared" si="269"/>
        <v/>
      </c>
      <c r="S311" s="99" t="str">
        <f t="shared" si="269"/>
        <v/>
      </c>
      <c r="T311" s="99" t="str">
        <f t="shared" si="269"/>
        <v/>
      </c>
      <c r="U311" s="99" t="str">
        <f t="shared" si="269"/>
        <v/>
      </c>
      <c r="V311" s="99" t="str">
        <f t="shared" si="269"/>
        <v/>
      </c>
      <c r="W311" s="99" t="str">
        <f t="shared" si="269"/>
        <v/>
      </c>
      <c r="X311" s="99" t="str">
        <f t="shared" si="269"/>
        <v/>
      </c>
      <c r="Y311" s="99" t="str">
        <f t="shared" si="269"/>
        <v/>
      </c>
      <c r="Z311" s="99" t="str">
        <f t="shared" si="269"/>
        <v/>
      </c>
      <c r="AA311" s="99" t="str">
        <f t="shared" si="269"/>
        <v/>
      </c>
      <c r="AB311" s="99" t="str">
        <f t="shared" si="269"/>
        <v/>
      </c>
      <c r="AC311" s="99" t="str">
        <f t="shared" si="269"/>
        <v/>
      </c>
      <c r="AD311" s="99" t="str">
        <f t="shared" si="269"/>
        <v/>
      </c>
      <c r="AE311" s="99" t="str">
        <f t="shared" si="269"/>
        <v/>
      </c>
      <c r="AF311" s="99" t="str">
        <f t="shared" si="269"/>
        <v/>
      </c>
      <c r="AG311" s="39"/>
    </row>
    <row r="312" spans="1:33" x14ac:dyDescent="0.2">
      <c r="A312" s="106" t="s">
        <v>515</v>
      </c>
      <c r="B312" s="99" t="str">
        <f t="shared" ref="B312:AF312" si="270">IF(OR(B184="",LogGcat1="",B21=""),"",HLOOKUP(LogGcat1,ChloramineTableV,B22+2,FALSE))</f>
        <v/>
      </c>
      <c r="C312" s="99" t="str">
        <f t="shared" si="270"/>
        <v/>
      </c>
      <c r="D312" s="99" t="str">
        <f t="shared" si="270"/>
        <v/>
      </c>
      <c r="E312" s="99" t="str">
        <f t="shared" si="270"/>
        <v/>
      </c>
      <c r="F312" s="99" t="str">
        <f t="shared" si="270"/>
        <v/>
      </c>
      <c r="G312" s="99" t="str">
        <f t="shared" si="270"/>
        <v/>
      </c>
      <c r="H312" s="99" t="str">
        <f t="shared" si="270"/>
        <v/>
      </c>
      <c r="I312" s="99" t="str">
        <f t="shared" si="270"/>
        <v/>
      </c>
      <c r="J312" s="99" t="str">
        <f t="shared" si="270"/>
        <v/>
      </c>
      <c r="K312" s="99" t="str">
        <f t="shared" si="270"/>
        <v/>
      </c>
      <c r="L312" s="99" t="str">
        <f t="shared" si="270"/>
        <v/>
      </c>
      <c r="M312" s="99" t="str">
        <f t="shared" si="270"/>
        <v/>
      </c>
      <c r="N312" s="99" t="str">
        <f t="shared" si="270"/>
        <v/>
      </c>
      <c r="O312" s="99" t="str">
        <f t="shared" si="270"/>
        <v/>
      </c>
      <c r="P312" s="99" t="str">
        <f t="shared" si="270"/>
        <v/>
      </c>
      <c r="Q312" s="99" t="str">
        <f t="shared" si="270"/>
        <v/>
      </c>
      <c r="R312" s="99" t="str">
        <f t="shared" si="270"/>
        <v/>
      </c>
      <c r="S312" s="99" t="str">
        <f t="shared" si="270"/>
        <v/>
      </c>
      <c r="T312" s="99" t="str">
        <f t="shared" si="270"/>
        <v/>
      </c>
      <c r="U312" s="99" t="str">
        <f t="shared" si="270"/>
        <v/>
      </c>
      <c r="V312" s="99" t="str">
        <f t="shared" si="270"/>
        <v/>
      </c>
      <c r="W312" s="99" t="str">
        <f t="shared" si="270"/>
        <v/>
      </c>
      <c r="X312" s="99" t="str">
        <f t="shared" si="270"/>
        <v/>
      </c>
      <c r="Y312" s="99" t="str">
        <f t="shared" si="270"/>
        <v/>
      </c>
      <c r="Z312" s="99" t="str">
        <f t="shared" si="270"/>
        <v/>
      </c>
      <c r="AA312" s="99" t="str">
        <f t="shared" si="270"/>
        <v/>
      </c>
      <c r="AB312" s="99" t="str">
        <f t="shared" si="270"/>
        <v/>
      </c>
      <c r="AC312" s="99" t="str">
        <f t="shared" si="270"/>
        <v/>
      </c>
      <c r="AD312" s="99" t="str">
        <f t="shared" si="270"/>
        <v/>
      </c>
      <c r="AE312" s="99" t="str">
        <f t="shared" si="270"/>
        <v/>
      </c>
      <c r="AF312" s="99" t="str">
        <f t="shared" si="270"/>
        <v/>
      </c>
      <c r="AG312" s="39"/>
    </row>
    <row r="313" spans="1:33" x14ac:dyDescent="0.2">
      <c r="A313" s="106" t="s">
        <v>516</v>
      </c>
      <c r="B313" s="99" t="str">
        <f t="shared" ref="B313:AF313" si="271">IF(OR(B184="",LogGcat2="",B21=""),"",HLOOKUP(LogGcat2,ChloramineTableV,B21+2,FALSE))</f>
        <v/>
      </c>
      <c r="C313" s="99" t="str">
        <f t="shared" si="271"/>
        <v/>
      </c>
      <c r="D313" s="99" t="str">
        <f t="shared" si="271"/>
        <v/>
      </c>
      <c r="E313" s="99" t="str">
        <f t="shared" si="271"/>
        <v/>
      </c>
      <c r="F313" s="99" t="str">
        <f t="shared" si="271"/>
        <v/>
      </c>
      <c r="G313" s="99" t="str">
        <f t="shared" si="271"/>
        <v/>
      </c>
      <c r="H313" s="99" t="str">
        <f t="shared" si="271"/>
        <v/>
      </c>
      <c r="I313" s="99" t="str">
        <f t="shared" si="271"/>
        <v/>
      </c>
      <c r="J313" s="99" t="str">
        <f t="shared" si="271"/>
        <v/>
      </c>
      <c r="K313" s="99" t="str">
        <f t="shared" si="271"/>
        <v/>
      </c>
      <c r="L313" s="99" t="str">
        <f t="shared" si="271"/>
        <v/>
      </c>
      <c r="M313" s="99" t="str">
        <f t="shared" si="271"/>
        <v/>
      </c>
      <c r="N313" s="99" t="str">
        <f t="shared" si="271"/>
        <v/>
      </c>
      <c r="O313" s="99" t="str">
        <f t="shared" si="271"/>
        <v/>
      </c>
      <c r="P313" s="99" t="str">
        <f t="shared" si="271"/>
        <v/>
      </c>
      <c r="Q313" s="99" t="str">
        <f t="shared" si="271"/>
        <v/>
      </c>
      <c r="R313" s="99" t="str">
        <f t="shared" si="271"/>
        <v/>
      </c>
      <c r="S313" s="99" t="str">
        <f t="shared" si="271"/>
        <v/>
      </c>
      <c r="T313" s="99" t="str">
        <f t="shared" si="271"/>
        <v/>
      </c>
      <c r="U313" s="99" t="str">
        <f t="shared" si="271"/>
        <v/>
      </c>
      <c r="V313" s="99" t="str">
        <f t="shared" si="271"/>
        <v/>
      </c>
      <c r="W313" s="99" t="str">
        <f t="shared" si="271"/>
        <v/>
      </c>
      <c r="X313" s="99" t="str">
        <f t="shared" si="271"/>
        <v/>
      </c>
      <c r="Y313" s="99" t="str">
        <f t="shared" si="271"/>
        <v/>
      </c>
      <c r="Z313" s="99" t="str">
        <f t="shared" si="271"/>
        <v/>
      </c>
      <c r="AA313" s="99" t="str">
        <f t="shared" si="271"/>
        <v/>
      </c>
      <c r="AB313" s="99" t="str">
        <f t="shared" si="271"/>
        <v/>
      </c>
      <c r="AC313" s="99" t="str">
        <f t="shared" si="271"/>
        <v/>
      </c>
      <c r="AD313" s="99" t="str">
        <f t="shared" si="271"/>
        <v/>
      </c>
      <c r="AE313" s="99" t="str">
        <f t="shared" si="271"/>
        <v/>
      </c>
      <c r="AF313" s="99" t="str">
        <f t="shared" si="271"/>
        <v/>
      </c>
      <c r="AG313" s="39"/>
    </row>
    <row r="314" spans="1:33" x14ac:dyDescent="0.2">
      <c r="A314" s="106" t="s">
        <v>517</v>
      </c>
      <c r="B314" s="99" t="str">
        <f t="shared" ref="B314:AF314" si="272">IF(OR(B184="",LogGcat1="",B21=""),"",HLOOKUP(LogGcat1,ChloramineTableV,B21+2,FALSE))</f>
        <v/>
      </c>
      <c r="C314" s="99" t="str">
        <f t="shared" si="272"/>
        <v/>
      </c>
      <c r="D314" s="99" t="str">
        <f t="shared" si="272"/>
        <v/>
      </c>
      <c r="E314" s="99" t="str">
        <f t="shared" si="272"/>
        <v/>
      </c>
      <c r="F314" s="99" t="str">
        <f t="shared" si="272"/>
        <v/>
      </c>
      <c r="G314" s="99" t="str">
        <f t="shared" si="272"/>
        <v/>
      </c>
      <c r="H314" s="99" t="str">
        <f t="shared" si="272"/>
        <v/>
      </c>
      <c r="I314" s="99" t="str">
        <f t="shared" si="272"/>
        <v/>
      </c>
      <c r="J314" s="99" t="str">
        <f t="shared" si="272"/>
        <v/>
      </c>
      <c r="K314" s="99" t="str">
        <f t="shared" si="272"/>
        <v/>
      </c>
      <c r="L314" s="99" t="str">
        <f t="shared" si="272"/>
        <v/>
      </c>
      <c r="M314" s="99" t="str">
        <f t="shared" si="272"/>
        <v/>
      </c>
      <c r="N314" s="99" t="str">
        <f t="shared" si="272"/>
        <v/>
      </c>
      <c r="O314" s="99" t="str">
        <f t="shared" si="272"/>
        <v/>
      </c>
      <c r="P314" s="99" t="str">
        <f t="shared" si="272"/>
        <v/>
      </c>
      <c r="Q314" s="99" t="str">
        <f t="shared" si="272"/>
        <v/>
      </c>
      <c r="R314" s="99" t="str">
        <f t="shared" si="272"/>
        <v/>
      </c>
      <c r="S314" s="99" t="str">
        <f t="shared" si="272"/>
        <v/>
      </c>
      <c r="T314" s="99" t="str">
        <f t="shared" si="272"/>
        <v/>
      </c>
      <c r="U314" s="99" t="str">
        <f t="shared" si="272"/>
        <v/>
      </c>
      <c r="V314" s="99" t="str">
        <f t="shared" si="272"/>
        <v/>
      </c>
      <c r="W314" s="99" t="str">
        <f t="shared" si="272"/>
        <v/>
      </c>
      <c r="X314" s="99" t="str">
        <f t="shared" si="272"/>
        <v/>
      </c>
      <c r="Y314" s="99" t="str">
        <f t="shared" si="272"/>
        <v/>
      </c>
      <c r="Z314" s="99" t="str">
        <f t="shared" si="272"/>
        <v/>
      </c>
      <c r="AA314" s="99" t="str">
        <f t="shared" si="272"/>
        <v/>
      </c>
      <c r="AB314" s="99" t="str">
        <f t="shared" si="272"/>
        <v/>
      </c>
      <c r="AC314" s="99" t="str">
        <f t="shared" si="272"/>
        <v/>
      </c>
      <c r="AD314" s="99" t="str">
        <f t="shared" si="272"/>
        <v/>
      </c>
      <c r="AE314" s="99" t="str">
        <f t="shared" si="272"/>
        <v/>
      </c>
      <c r="AF314" s="99" t="str">
        <f t="shared" si="272"/>
        <v/>
      </c>
      <c r="AG314" s="39"/>
    </row>
    <row r="315" spans="1:33" x14ac:dyDescent="0.2">
      <c r="A315" s="106" t="s">
        <v>487</v>
      </c>
      <c r="B315" s="109" t="str">
        <f t="shared" ref="B315:AF315" si="273">IF(OR(B311="",B312=""),"",B312-((B312-B311)*LogVpercent))</f>
        <v/>
      </c>
      <c r="C315" s="109" t="str">
        <f t="shared" si="273"/>
        <v/>
      </c>
      <c r="D315" s="109" t="str">
        <f t="shared" si="273"/>
        <v/>
      </c>
      <c r="E315" s="109" t="str">
        <f t="shared" si="273"/>
        <v/>
      </c>
      <c r="F315" s="109" t="str">
        <f t="shared" si="273"/>
        <v/>
      </c>
      <c r="G315" s="109" t="str">
        <f t="shared" si="273"/>
        <v/>
      </c>
      <c r="H315" s="109" t="str">
        <f t="shared" si="273"/>
        <v/>
      </c>
      <c r="I315" s="109" t="str">
        <f t="shared" si="273"/>
        <v/>
      </c>
      <c r="J315" s="109" t="str">
        <f t="shared" si="273"/>
        <v/>
      </c>
      <c r="K315" s="109" t="str">
        <f t="shared" si="273"/>
        <v/>
      </c>
      <c r="L315" s="109" t="str">
        <f t="shared" si="273"/>
        <v/>
      </c>
      <c r="M315" s="109" t="str">
        <f t="shared" si="273"/>
        <v/>
      </c>
      <c r="N315" s="109" t="str">
        <f t="shared" si="273"/>
        <v/>
      </c>
      <c r="O315" s="109" t="str">
        <f t="shared" si="273"/>
        <v/>
      </c>
      <c r="P315" s="109" t="str">
        <f t="shared" si="273"/>
        <v/>
      </c>
      <c r="Q315" s="109" t="str">
        <f t="shared" si="273"/>
        <v/>
      </c>
      <c r="R315" s="109" t="str">
        <f t="shared" si="273"/>
        <v/>
      </c>
      <c r="S315" s="109" t="str">
        <f t="shared" si="273"/>
        <v/>
      </c>
      <c r="T315" s="109" t="str">
        <f t="shared" si="273"/>
        <v/>
      </c>
      <c r="U315" s="109" t="str">
        <f t="shared" si="273"/>
        <v/>
      </c>
      <c r="V315" s="109" t="str">
        <f t="shared" si="273"/>
        <v/>
      </c>
      <c r="W315" s="109" t="str">
        <f t="shared" si="273"/>
        <v/>
      </c>
      <c r="X315" s="109" t="str">
        <f t="shared" si="273"/>
        <v/>
      </c>
      <c r="Y315" s="109" t="str">
        <f t="shared" si="273"/>
        <v/>
      </c>
      <c r="Z315" s="109" t="str">
        <f t="shared" si="273"/>
        <v/>
      </c>
      <c r="AA315" s="109" t="str">
        <f t="shared" si="273"/>
        <v/>
      </c>
      <c r="AB315" s="109" t="str">
        <f t="shared" si="273"/>
        <v/>
      </c>
      <c r="AC315" s="109" t="str">
        <f t="shared" si="273"/>
        <v/>
      </c>
      <c r="AD315" s="109" t="str">
        <f t="shared" si="273"/>
        <v/>
      </c>
      <c r="AE315" s="109" t="str">
        <f t="shared" si="273"/>
        <v/>
      </c>
      <c r="AF315" s="109" t="str">
        <f t="shared" si="273"/>
        <v/>
      </c>
      <c r="AG315" s="39"/>
    </row>
    <row r="316" spans="1:33" x14ac:dyDescent="0.2">
      <c r="A316" s="106" t="s">
        <v>518</v>
      </c>
      <c r="B316" s="109" t="str">
        <f t="shared" ref="B316:AF316" si="274">IF(OR(B313="",B314=""),"",B314-((B314-B313)*LogVpercent))</f>
        <v/>
      </c>
      <c r="C316" s="109" t="str">
        <f t="shared" si="274"/>
        <v/>
      </c>
      <c r="D316" s="109" t="str">
        <f t="shared" si="274"/>
        <v/>
      </c>
      <c r="E316" s="109" t="str">
        <f t="shared" si="274"/>
        <v/>
      </c>
      <c r="F316" s="109" t="str">
        <f t="shared" si="274"/>
        <v/>
      </c>
      <c r="G316" s="109" t="str">
        <f t="shared" si="274"/>
        <v/>
      </c>
      <c r="H316" s="109" t="str">
        <f t="shared" si="274"/>
        <v/>
      </c>
      <c r="I316" s="109" t="str">
        <f t="shared" si="274"/>
        <v/>
      </c>
      <c r="J316" s="109" t="str">
        <f t="shared" si="274"/>
        <v/>
      </c>
      <c r="K316" s="109" t="str">
        <f t="shared" si="274"/>
        <v/>
      </c>
      <c r="L316" s="109" t="str">
        <f t="shared" si="274"/>
        <v/>
      </c>
      <c r="M316" s="109" t="str">
        <f t="shared" si="274"/>
        <v/>
      </c>
      <c r="N316" s="109" t="str">
        <f t="shared" si="274"/>
        <v/>
      </c>
      <c r="O316" s="109" t="str">
        <f t="shared" si="274"/>
        <v/>
      </c>
      <c r="P316" s="109" t="str">
        <f t="shared" si="274"/>
        <v/>
      </c>
      <c r="Q316" s="109" t="str">
        <f t="shared" si="274"/>
        <v/>
      </c>
      <c r="R316" s="109" t="str">
        <f t="shared" si="274"/>
        <v/>
      </c>
      <c r="S316" s="109" t="str">
        <f t="shared" si="274"/>
        <v/>
      </c>
      <c r="T316" s="109" t="str">
        <f t="shared" si="274"/>
        <v/>
      </c>
      <c r="U316" s="109" t="str">
        <f t="shared" si="274"/>
        <v/>
      </c>
      <c r="V316" s="109" t="str">
        <f t="shared" si="274"/>
        <v/>
      </c>
      <c r="W316" s="109" t="str">
        <f t="shared" si="274"/>
        <v/>
      </c>
      <c r="X316" s="109" t="str">
        <f t="shared" si="274"/>
        <v/>
      </c>
      <c r="Y316" s="109" t="str">
        <f t="shared" si="274"/>
        <v/>
      </c>
      <c r="Z316" s="109" t="str">
        <f t="shared" si="274"/>
        <v/>
      </c>
      <c r="AA316" s="109" t="str">
        <f t="shared" si="274"/>
        <v/>
      </c>
      <c r="AB316" s="109" t="str">
        <f t="shared" si="274"/>
        <v/>
      </c>
      <c r="AC316" s="109" t="str">
        <f t="shared" si="274"/>
        <v/>
      </c>
      <c r="AD316" s="109" t="str">
        <f t="shared" si="274"/>
        <v/>
      </c>
      <c r="AE316" s="109" t="str">
        <f t="shared" si="274"/>
        <v/>
      </c>
      <c r="AF316" s="109" t="str">
        <f t="shared" si="274"/>
        <v/>
      </c>
      <c r="AG316" s="39"/>
    </row>
    <row r="317" spans="1:33" x14ac:dyDescent="0.2">
      <c r="A317" s="106" t="s">
        <v>489</v>
      </c>
      <c r="B317" s="109" t="str">
        <f>IF(OR(B315="",B316=""),"",B316-((B316-B315)*B23))</f>
        <v/>
      </c>
      <c r="C317" s="109" t="str">
        <f t="shared" ref="C317:AF317" si="275">IF(OR(C315="",C316=""),"",C316-((C316-C315)*C23))</f>
        <v/>
      </c>
      <c r="D317" s="109" t="str">
        <f t="shared" si="275"/>
        <v/>
      </c>
      <c r="E317" s="109" t="str">
        <f t="shared" si="275"/>
        <v/>
      </c>
      <c r="F317" s="109" t="str">
        <f t="shared" si="275"/>
        <v/>
      </c>
      <c r="G317" s="109" t="str">
        <f t="shared" si="275"/>
        <v/>
      </c>
      <c r="H317" s="109" t="str">
        <f t="shared" si="275"/>
        <v/>
      </c>
      <c r="I317" s="109" t="str">
        <f t="shared" si="275"/>
        <v/>
      </c>
      <c r="J317" s="109" t="str">
        <f t="shared" si="275"/>
        <v/>
      </c>
      <c r="K317" s="109" t="str">
        <f t="shared" si="275"/>
        <v/>
      </c>
      <c r="L317" s="109" t="str">
        <f t="shared" si="275"/>
        <v/>
      </c>
      <c r="M317" s="109" t="str">
        <f t="shared" si="275"/>
        <v/>
      </c>
      <c r="N317" s="109" t="str">
        <f t="shared" si="275"/>
        <v/>
      </c>
      <c r="O317" s="109" t="str">
        <f t="shared" si="275"/>
        <v/>
      </c>
      <c r="P317" s="109" t="str">
        <f t="shared" si="275"/>
        <v/>
      </c>
      <c r="Q317" s="109" t="str">
        <f t="shared" si="275"/>
        <v/>
      </c>
      <c r="R317" s="109" t="str">
        <f t="shared" si="275"/>
        <v/>
      </c>
      <c r="S317" s="109" t="str">
        <f t="shared" si="275"/>
        <v/>
      </c>
      <c r="T317" s="109" t="str">
        <f t="shared" si="275"/>
        <v/>
      </c>
      <c r="U317" s="109" t="str">
        <f t="shared" si="275"/>
        <v/>
      </c>
      <c r="V317" s="109" t="str">
        <f t="shared" si="275"/>
        <v/>
      </c>
      <c r="W317" s="109" t="str">
        <f t="shared" si="275"/>
        <v/>
      </c>
      <c r="X317" s="109" t="str">
        <f t="shared" si="275"/>
        <v/>
      </c>
      <c r="Y317" s="109" t="str">
        <f t="shared" si="275"/>
        <v/>
      </c>
      <c r="Z317" s="109" t="str">
        <f t="shared" si="275"/>
        <v/>
      </c>
      <c r="AA317" s="109" t="str">
        <f t="shared" si="275"/>
        <v/>
      </c>
      <c r="AB317" s="109" t="str">
        <f t="shared" si="275"/>
        <v/>
      </c>
      <c r="AC317" s="109" t="str">
        <f t="shared" si="275"/>
        <v/>
      </c>
      <c r="AD317" s="109" t="str">
        <f t="shared" si="275"/>
        <v/>
      </c>
      <c r="AE317" s="109" t="str">
        <f t="shared" si="275"/>
        <v/>
      </c>
      <c r="AF317" s="109" t="str">
        <f t="shared" si="275"/>
        <v/>
      </c>
      <c r="AG317" s="39"/>
    </row>
    <row r="318" spans="1:33" x14ac:dyDescent="0.2">
      <c r="A318" s="106" t="s">
        <v>506</v>
      </c>
      <c r="B318" s="108" t="str">
        <f t="shared" ref="B318:AF318" si="276">IF(OR(B184="",B317="",S2Disinfectant&lt;&gt;"Chloramine"),"",IF(B184=0,0,B184/B317))</f>
        <v/>
      </c>
      <c r="C318" s="108" t="str">
        <f t="shared" si="276"/>
        <v/>
      </c>
      <c r="D318" s="108" t="str">
        <f t="shared" si="276"/>
        <v/>
      </c>
      <c r="E318" s="108" t="str">
        <f t="shared" si="276"/>
        <v/>
      </c>
      <c r="F318" s="108" t="str">
        <f t="shared" si="276"/>
        <v/>
      </c>
      <c r="G318" s="108" t="str">
        <f t="shared" si="276"/>
        <v/>
      </c>
      <c r="H318" s="108" t="str">
        <f t="shared" si="276"/>
        <v/>
      </c>
      <c r="I318" s="108" t="str">
        <f t="shared" si="276"/>
        <v/>
      </c>
      <c r="J318" s="108" t="str">
        <f t="shared" si="276"/>
        <v/>
      </c>
      <c r="K318" s="108" t="str">
        <f t="shared" si="276"/>
        <v/>
      </c>
      <c r="L318" s="108" t="str">
        <f t="shared" si="276"/>
        <v/>
      </c>
      <c r="M318" s="108" t="str">
        <f t="shared" si="276"/>
        <v/>
      </c>
      <c r="N318" s="108" t="str">
        <f t="shared" si="276"/>
        <v/>
      </c>
      <c r="O318" s="108" t="str">
        <f t="shared" si="276"/>
        <v/>
      </c>
      <c r="P318" s="108" t="str">
        <f t="shared" si="276"/>
        <v/>
      </c>
      <c r="Q318" s="108" t="str">
        <f t="shared" si="276"/>
        <v/>
      </c>
      <c r="R318" s="108" t="str">
        <f t="shared" si="276"/>
        <v/>
      </c>
      <c r="S318" s="108" t="str">
        <f t="shared" si="276"/>
        <v/>
      </c>
      <c r="T318" s="108" t="str">
        <f t="shared" si="276"/>
        <v/>
      </c>
      <c r="U318" s="108" t="str">
        <f t="shared" si="276"/>
        <v/>
      </c>
      <c r="V318" s="108" t="str">
        <f t="shared" si="276"/>
        <v/>
      </c>
      <c r="W318" s="108" t="str">
        <f t="shared" si="276"/>
        <v/>
      </c>
      <c r="X318" s="108" t="str">
        <f t="shared" si="276"/>
        <v/>
      </c>
      <c r="Y318" s="108" t="str">
        <f t="shared" si="276"/>
        <v/>
      </c>
      <c r="Z318" s="108" t="str">
        <f t="shared" si="276"/>
        <v/>
      </c>
      <c r="AA318" s="108" t="str">
        <f t="shared" si="276"/>
        <v/>
      </c>
      <c r="AB318" s="108" t="str">
        <f t="shared" si="276"/>
        <v/>
      </c>
      <c r="AC318" s="108" t="str">
        <f t="shared" si="276"/>
        <v/>
      </c>
      <c r="AD318" s="108" t="str">
        <f t="shared" si="276"/>
        <v/>
      </c>
      <c r="AE318" s="108" t="str">
        <f t="shared" si="276"/>
        <v/>
      </c>
      <c r="AF318" s="108" t="str">
        <f t="shared" si="276"/>
        <v/>
      </c>
      <c r="AG318" s="39"/>
    </row>
    <row r="319" spans="1:33" x14ac:dyDescent="0.2">
      <c r="A319" s="106"/>
      <c r="AG319" s="39"/>
    </row>
    <row r="320" spans="1:33" x14ac:dyDescent="0.2">
      <c r="A320" s="106" t="s">
        <v>562</v>
      </c>
      <c r="B320" s="108" t="str">
        <f>IF(AND(B236="",B271="",B290="",B309=""),"",MAX(B236,B271,B290,B309))</f>
        <v/>
      </c>
      <c r="C320" s="108" t="str">
        <f>IF(AND(C236="",C271="",C290="",C309=""),"",MAX(C236,C271,C290,C309))</f>
        <v/>
      </c>
      <c r="D320" s="108" t="str">
        <f t="shared" ref="D320:AF320" si="277">IF(AND(D236="",D271="",D290="",D309=""),"",MAX(D236,D271,D290,D309))</f>
        <v/>
      </c>
      <c r="E320" s="108" t="str">
        <f t="shared" si="277"/>
        <v/>
      </c>
      <c r="F320" s="108" t="str">
        <f t="shared" si="277"/>
        <v/>
      </c>
      <c r="G320" s="108" t="str">
        <f t="shared" si="277"/>
        <v/>
      </c>
      <c r="H320" s="108" t="str">
        <f t="shared" si="277"/>
        <v/>
      </c>
      <c r="I320" s="108" t="str">
        <f t="shared" si="277"/>
        <v/>
      </c>
      <c r="J320" s="108" t="str">
        <f t="shared" si="277"/>
        <v/>
      </c>
      <c r="K320" s="108" t="str">
        <f t="shared" si="277"/>
        <v/>
      </c>
      <c r="L320" s="108" t="str">
        <f t="shared" si="277"/>
        <v/>
      </c>
      <c r="M320" s="108" t="str">
        <f t="shared" si="277"/>
        <v/>
      </c>
      <c r="N320" s="108" t="str">
        <f t="shared" si="277"/>
        <v/>
      </c>
      <c r="O320" s="108" t="str">
        <f t="shared" si="277"/>
        <v/>
      </c>
      <c r="P320" s="108" t="str">
        <f t="shared" si="277"/>
        <v/>
      </c>
      <c r="Q320" s="108" t="str">
        <f t="shared" si="277"/>
        <v/>
      </c>
      <c r="R320" s="108" t="str">
        <f t="shared" si="277"/>
        <v/>
      </c>
      <c r="S320" s="108" t="str">
        <f t="shared" si="277"/>
        <v/>
      </c>
      <c r="T320" s="108" t="str">
        <f t="shared" si="277"/>
        <v/>
      </c>
      <c r="U320" s="108" t="str">
        <f t="shared" si="277"/>
        <v/>
      </c>
      <c r="V320" s="108" t="str">
        <f t="shared" si="277"/>
        <v/>
      </c>
      <c r="W320" s="108" t="str">
        <f t="shared" si="277"/>
        <v/>
      </c>
      <c r="X320" s="108" t="str">
        <f t="shared" si="277"/>
        <v/>
      </c>
      <c r="Y320" s="108" t="str">
        <f t="shared" si="277"/>
        <v/>
      </c>
      <c r="Z320" s="108" t="str">
        <f t="shared" si="277"/>
        <v/>
      </c>
      <c r="AA320" s="108" t="str">
        <f t="shared" si="277"/>
        <v/>
      </c>
      <c r="AB320" s="108" t="str">
        <f t="shared" si="277"/>
        <v/>
      </c>
      <c r="AC320" s="108" t="str">
        <f t="shared" si="277"/>
        <v/>
      </c>
      <c r="AD320" s="108" t="str">
        <f t="shared" si="277"/>
        <v/>
      </c>
      <c r="AE320" s="108" t="str">
        <f t="shared" si="277"/>
        <v/>
      </c>
      <c r="AF320" s="108" t="str">
        <f t="shared" si="277"/>
        <v/>
      </c>
      <c r="AG320" s="39"/>
    </row>
    <row r="321" spans="1:33" x14ac:dyDescent="0.2">
      <c r="A321" s="106" t="s">
        <v>563</v>
      </c>
      <c r="B321" s="108" t="str">
        <f>IF(AND(B261="",B280="",B299="",B318=""),"",MAX(B261,B280,B299,B318))</f>
        <v/>
      </c>
      <c r="C321" s="108" t="str">
        <f>IF(AND(C261="",C280="",C299="",C318=""),"",MAX(C261,C280,C299,C318))</f>
        <v/>
      </c>
      <c r="D321" s="108" t="str">
        <f t="shared" ref="D321:AF321" si="278">IF(AND(D261="",D280="",D299="",D318=""),"",MAX(D261,D280,D299,D318))</f>
        <v/>
      </c>
      <c r="E321" s="108" t="str">
        <f t="shared" si="278"/>
        <v/>
      </c>
      <c r="F321" s="108" t="str">
        <f t="shared" si="278"/>
        <v/>
      </c>
      <c r="G321" s="108" t="str">
        <f t="shared" si="278"/>
        <v/>
      </c>
      <c r="H321" s="108" t="str">
        <f t="shared" si="278"/>
        <v/>
      </c>
      <c r="I321" s="108" t="str">
        <f t="shared" si="278"/>
        <v/>
      </c>
      <c r="J321" s="108" t="str">
        <f t="shared" si="278"/>
        <v/>
      </c>
      <c r="K321" s="108" t="str">
        <f t="shared" si="278"/>
        <v/>
      </c>
      <c r="L321" s="108" t="str">
        <f t="shared" si="278"/>
        <v/>
      </c>
      <c r="M321" s="108" t="str">
        <f t="shared" si="278"/>
        <v/>
      </c>
      <c r="N321" s="108" t="str">
        <f t="shared" si="278"/>
        <v/>
      </c>
      <c r="O321" s="108" t="str">
        <f t="shared" si="278"/>
        <v/>
      </c>
      <c r="P321" s="108" t="str">
        <f t="shared" si="278"/>
        <v/>
      </c>
      <c r="Q321" s="108" t="str">
        <f t="shared" si="278"/>
        <v/>
      </c>
      <c r="R321" s="108" t="str">
        <f t="shared" si="278"/>
        <v/>
      </c>
      <c r="S321" s="108" t="str">
        <f t="shared" si="278"/>
        <v/>
      </c>
      <c r="T321" s="108" t="str">
        <f t="shared" si="278"/>
        <v/>
      </c>
      <c r="U321" s="108" t="str">
        <f t="shared" si="278"/>
        <v/>
      </c>
      <c r="V321" s="108" t="str">
        <f t="shared" si="278"/>
        <v/>
      </c>
      <c r="W321" s="108" t="str">
        <f t="shared" si="278"/>
        <v/>
      </c>
      <c r="X321" s="108" t="str">
        <f t="shared" si="278"/>
        <v/>
      </c>
      <c r="Y321" s="108" t="str">
        <f t="shared" si="278"/>
        <v/>
      </c>
      <c r="Z321" s="108" t="str">
        <f t="shared" si="278"/>
        <v/>
      </c>
      <c r="AA321" s="108" t="str">
        <f t="shared" si="278"/>
        <v/>
      </c>
      <c r="AB321" s="108" t="str">
        <f t="shared" si="278"/>
        <v/>
      </c>
      <c r="AC321" s="108" t="str">
        <f t="shared" si="278"/>
        <v/>
      </c>
      <c r="AD321" s="108" t="str">
        <f t="shared" si="278"/>
        <v/>
      </c>
      <c r="AE321" s="108" t="str">
        <f t="shared" si="278"/>
        <v/>
      </c>
      <c r="AF321" s="108" t="str">
        <f t="shared" si="278"/>
        <v/>
      </c>
      <c r="AG321" s="39"/>
    </row>
    <row r="322" spans="1:33" x14ac:dyDescent="0.2">
      <c r="A322" s="106"/>
      <c r="AG322" s="39"/>
    </row>
    <row r="323" spans="1:33" x14ac:dyDescent="0.2">
      <c r="A323" s="106"/>
      <c r="AG323" s="39"/>
    </row>
    <row r="324" spans="1:33" x14ac:dyDescent="0.2">
      <c r="A324" s="38"/>
      <c r="AG324" s="39"/>
    </row>
    <row r="325" spans="1:33" x14ac:dyDescent="0.2">
      <c r="A325" s="37" t="s">
        <v>535</v>
      </c>
      <c r="AG325" s="39"/>
    </row>
    <row r="326" spans="1:33" x14ac:dyDescent="0.2">
      <c r="A326" s="96" t="s">
        <v>0</v>
      </c>
      <c r="B326" s="97" t="str">
        <f t="shared" ref="B326:AF326" si="279">IF(pH="","",pH)</f>
        <v/>
      </c>
      <c r="C326" s="97" t="str">
        <f t="shared" si="279"/>
        <v/>
      </c>
      <c r="D326" s="97" t="str">
        <f t="shared" si="279"/>
        <v/>
      </c>
      <c r="E326" s="97" t="str">
        <f t="shared" si="279"/>
        <v/>
      </c>
      <c r="F326" s="97" t="str">
        <f t="shared" si="279"/>
        <v/>
      </c>
      <c r="G326" s="97" t="str">
        <f t="shared" si="279"/>
        <v/>
      </c>
      <c r="H326" s="97" t="str">
        <f t="shared" si="279"/>
        <v/>
      </c>
      <c r="I326" s="97" t="str">
        <f t="shared" si="279"/>
        <v/>
      </c>
      <c r="J326" s="97" t="str">
        <f t="shared" si="279"/>
        <v/>
      </c>
      <c r="K326" s="97" t="str">
        <f t="shared" si="279"/>
        <v/>
      </c>
      <c r="L326" s="97" t="str">
        <f t="shared" si="279"/>
        <v/>
      </c>
      <c r="M326" s="97" t="str">
        <f t="shared" si="279"/>
        <v/>
      </c>
      <c r="N326" s="97" t="str">
        <f t="shared" si="279"/>
        <v/>
      </c>
      <c r="O326" s="97" t="str">
        <f t="shared" si="279"/>
        <v/>
      </c>
      <c r="P326" s="97" t="str">
        <f t="shared" si="279"/>
        <v/>
      </c>
      <c r="Q326" s="97" t="str">
        <f t="shared" si="279"/>
        <v/>
      </c>
      <c r="R326" s="97" t="str">
        <f t="shared" si="279"/>
        <v/>
      </c>
      <c r="S326" s="97" t="str">
        <f t="shared" si="279"/>
        <v/>
      </c>
      <c r="T326" s="97" t="str">
        <f t="shared" si="279"/>
        <v/>
      </c>
      <c r="U326" s="97" t="str">
        <f t="shared" si="279"/>
        <v/>
      </c>
      <c r="V326" s="97" t="str">
        <f t="shared" si="279"/>
        <v/>
      </c>
      <c r="W326" s="97" t="str">
        <f t="shared" si="279"/>
        <v/>
      </c>
      <c r="X326" s="97" t="str">
        <f t="shared" si="279"/>
        <v/>
      </c>
      <c r="Y326" s="97" t="str">
        <f t="shared" si="279"/>
        <v/>
      </c>
      <c r="Z326" s="97" t="str">
        <f t="shared" si="279"/>
        <v/>
      </c>
      <c r="AA326" s="97" t="str">
        <f t="shared" si="279"/>
        <v/>
      </c>
      <c r="AB326" s="97" t="str">
        <f t="shared" si="279"/>
        <v/>
      </c>
      <c r="AC326" s="97" t="str">
        <f t="shared" si="279"/>
        <v/>
      </c>
      <c r="AD326" s="97" t="str">
        <f t="shared" si="279"/>
        <v/>
      </c>
      <c r="AE326" s="97" t="str">
        <f t="shared" si="279"/>
        <v/>
      </c>
      <c r="AF326" s="97" t="str">
        <f t="shared" si="279"/>
        <v/>
      </c>
      <c r="AG326" s="39"/>
    </row>
    <row r="327" spans="1:33" x14ac:dyDescent="0.2">
      <c r="A327" s="96" t="s">
        <v>6</v>
      </c>
      <c r="B327" s="97" t="str">
        <f>IF(B35="","",B35)</f>
        <v/>
      </c>
      <c r="C327" s="97" t="str">
        <f t="shared" ref="C327:AF327" si="280">IF(C35="","",C35)</f>
        <v/>
      </c>
      <c r="D327" s="97" t="str">
        <f t="shared" si="280"/>
        <v/>
      </c>
      <c r="E327" s="97" t="str">
        <f t="shared" si="280"/>
        <v/>
      </c>
      <c r="F327" s="97" t="str">
        <f t="shared" si="280"/>
        <v/>
      </c>
      <c r="G327" s="97" t="str">
        <f t="shared" si="280"/>
        <v/>
      </c>
      <c r="H327" s="97" t="str">
        <f t="shared" si="280"/>
        <v/>
      </c>
      <c r="I327" s="97" t="str">
        <f t="shared" si="280"/>
        <v/>
      </c>
      <c r="J327" s="97" t="str">
        <f t="shared" si="280"/>
        <v/>
      </c>
      <c r="K327" s="97" t="str">
        <f t="shared" si="280"/>
        <v/>
      </c>
      <c r="L327" s="97" t="str">
        <f t="shared" si="280"/>
        <v/>
      </c>
      <c r="M327" s="97" t="str">
        <f t="shared" si="280"/>
        <v/>
      </c>
      <c r="N327" s="97" t="str">
        <f t="shared" si="280"/>
        <v/>
      </c>
      <c r="O327" s="97" t="str">
        <f t="shared" si="280"/>
        <v/>
      </c>
      <c r="P327" s="97" t="str">
        <f t="shared" si="280"/>
        <v/>
      </c>
      <c r="Q327" s="97" t="str">
        <f t="shared" si="280"/>
        <v/>
      </c>
      <c r="R327" s="97" t="str">
        <f t="shared" si="280"/>
        <v/>
      </c>
      <c r="S327" s="97" t="str">
        <f t="shared" si="280"/>
        <v/>
      </c>
      <c r="T327" s="97" t="str">
        <f t="shared" si="280"/>
        <v/>
      </c>
      <c r="U327" s="97" t="str">
        <f t="shared" si="280"/>
        <v/>
      </c>
      <c r="V327" s="97" t="str">
        <f t="shared" si="280"/>
        <v/>
      </c>
      <c r="W327" s="97" t="str">
        <f t="shared" si="280"/>
        <v/>
      </c>
      <c r="X327" s="97" t="str">
        <f t="shared" si="280"/>
        <v/>
      </c>
      <c r="Y327" s="97" t="str">
        <f t="shared" si="280"/>
        <v/>
      </c>
      <c r="Z327" s="97" t="str">
        <f t="shared" si="280"/>
        <v/>
      </c>
      <c r="AA327" s="97" t="str">
        <f t="shared" si="280"/>
        <v/>
      </c>
      <c r="AB327" s="97" t="str">
        <f t="shared" si="280"/>
        <v/>
      </c>
      <c r="AC327" s="97" t="str">
        <f t="shared" si="280"/>
        <v/>
      </c>
      <c r="AD327" s="97" t="str">
        <f t="shared" si="280"/>
        <v/>
      </c>
      <c r="AE327" s="97" t="str">
        <f t="shared" si="280"/>
        <v/>
      </c>
      <c r="AF327" s="97" t="str">
        <f t="shared" si="280"/>
        <v/>
      </c>
      <c r="AG327" s="39"/>
    </row>
    <row r="328" spans="1:33" x14ac:dyDescent="0.2">
      <c r="A328" s="106" t="s">
        <v>482</v>
      </c>
      <c r="B328" s="99" t="str">
        <f t="shared" ref="B328:AF328" si="281">IF(AND(B14="",B15=""),"",IF(S3Flow="Plant",B14,IF(S3Flow="High Service",B15,IF(S3Flow="Both",MAX(B14:B15),""))))</f>
        <v/>
      </c>
      <c r="C328" s="99" t="str">
        <f t="shared" si="281"/>
        <v/>
      </c>
      <c r="D328" s="99" t="str">
        <f t="shared" si="281"/>
        <v/>
      </c>
      <c r="E328" s="99" t="str">
        <f t="shared" si="281"/>
        <v/>
      </c>
      <c r="F328" s="99" t="str">
        <f t="shared" si="281"/>
        <v/>
      </c>
      <c r="G328" s="99" t="str">
        <f t="shared" si="281"/>
        <v/>
      </c>
      <c r="H328" s="99" t="str">
        <f t="shared" si="281"/>
        <v/>
      </c>
      <c r="I328" s="99" t="str">
        <f t="shared" si="281"/>
        <v/>
      </c>
      <c r="J328" s="99" t="str">
        <f t="shared" si="281"/>
        <v/>
      </c>
      <c r="K328" s="99" t="str">
        <f t="shared" si="281"/>
        <v/>
      </c>
      <c r="L328" s="99" t="str">
        <f t="shared" si="281"/>
        <v/>
      </c>
      <c r="M328" s="99" t="str">
        <f t="shared" si="281"/>
        <v/>
      </c>
      <c r="N328" s="99" t="str">
        <f t="shared" si="281"/>
        <v/>
      </c>
      <c r="O328" s="99" t="str">
        <f t="shared" si="281"/>
        <v/>
      </c>
      <c r="P328" s="99" t="str">
        <f t="shared" si="281"/>
        <v/>
      </c>
      <c r="Q328" s="99" t="str">
        <f t="shared" si="281"/>
        <v/>
      </c>
      <c r="R328" s="99" t="str">
        <f t="shared" si="281"/>
        <v/>
      </c>
      <c r="S328" s="99" t="str">
        <f t="shared" si="281"/>
        <v/>
      </c>
      <c r="T328" s="99" t="str">
        <f t="shared" si="281"/>
        <v/>
      </c>
      <c r="U328" s="99" t="str">
        <f t="shared" si="281"/>
        <v/>
      </c>
      <c r="V328" s="99" t="str">
        <f t="shared" si="281"/>
        <v/>
      </c>
      <c r="W328" s="99" t="str">
        <f t="shared" si="281"/>
        <v/>
      </c>
      <c r="X328" s="99" t="str">
        <f t="shared" si="281"/>
        <v/>
      </c>
      <c r="Y328" s="99" t="str">
        <f t="shared" si="281"/>
        <v/>
      </c>
      <c r="Z328" s="99" t="str">
        <f t="shared" si="281"/>
        <v/>
      </c>
      <c r="AA328" s="99" t="str">
        <f t="shared" si="281"/>
        <v/>
      </c>
      <c r="AB328" s="99" t="str">
        <f t="shared" si="281"/>
        <v/>
      </c>
      <c r="AC328" s="99" t="str">
        <f t="shared" si="281"/>
        <v/>
      </c>
      <c r="AD328" s="99" t="str">
        <f t="shared" si="281"/>
        <v/>
      </c>
      <c r="AE328" s="99" t="str">
        <f t="shared" si="281"/>
        <v/>
      </c>
      <c r="AF328" s="99" t="str">
        <f t="shared" si="281"/>
        <v/>
      </c>
      <c r="AG328" s="39"/>
    </row>
    <row r="329" spans="1:33" x14ac:dyDescent="0.2">
      <c r="A329" s="106" t="s">
        <v>413</v>
      </c>
      <c r="B329" s="99" t="str">
        <f t="shared" ref="B329:AF329" si="282">IF(OR(S3Volume="",S3Baffle=""),"",(S3Volume*S3Baffle))</f>
        <v/>
      </c>
      <c r="C329" s="99" t="str">
        <f t="shared" si="282"/>
        <v/>
      </c>
      <c r="D329" s="99" t="str">
        <f t="shared" si="282"/>
        <v/>
      </c>
      <c r="E329" s="99" t="str">
        <f t="shared" si="282"/>
        <v/>
      </c>
      <c r="F329" s="99" t="str">
        <f t="shared" si="282"/>
        <v/>
      </c>
      <c r="G329" s="99" t="str">
        <f t="shared" si="282"/>
        <v/>
      </c>
      <c r="H329" s="99" t="str">
        <f t="shared" si="282"/>
        <v/>
      </c>
      <c r="I329" s="99" t="str">
        <f t="shared" si="282"/>
        <v/>
      </c>
      <c r="J329" s="99" t="str">
        <f t="shared" si="282"/>
        <v/>
      </c>
      <c r="K329" s="99" t="str">
        <f t="shared" si="282"/>
        <v/>
      </c>
      <c r="L329" s="99" t="str">
        <f t="shared" si="282"/>
        <v/>
      </c>
      <c r="M329" s="99" t="str">
        <f t="shared" si="282"/>
        <v/>
      </c>
      <c r="N329" s="99" t="str">
        <f t="shared" si="282"/>
        <v/>
      </c>
      <c r="O329" s="99" t="str">
        <f t="shared" si="282"/>
        <v/>
      </c>
      <c r="P329" s="99" t="str">
        <f t="shared" si="282"/>
        <v/>
      </c>
      <c r="Q329" s="99" t="str">
        <f t="shared" si="282"/>
        <v/>
      </c>
      <c r="R329" s="99" t="str">
        <f t="shared" si="282"/>
        <v/>
      </c>
      <c r="S329" s="99" t="str">
        <f t="shared" si="282"/>
        <v/>
      </c>
      <c r="T329" s="99" t="str">
        <f t="shared" si="282"/>
        <v/>
      </c>
      <c r="U329" s="99" t="str">
        <f t="shared" si="282"/>
        <v/>
      </c>
      <c r="V329" s="99" t="str">
        <f t="shared" si="282"/>
        <v/>
      </c>
      <c r="W329" s="99" t="str">
        <f t="shared" si="282"/>
        <v/>
      </c>
      <c r="X329" s="99" t="str">
        <f t="shared" si="282"/>
        <v/>
      </c>
      <c r="Y329" s="99" t="str">
        <f t="shared" si="282"/>
        <v/>
      </c>
      <c r="Z329" s="99" t="str">
        <f t="shared" si="282"/>
        <v/>
      </c>
      <c r="AA329" s="99" t="str">
        <f t="shared" si="282"/>
        <v/>
      </c>
      <c r="AB329" s="99" t="str">
        <f t="shared" si="282"/>
        <v/>
      </c>
      <c r="AC329" s="99" t="str">
        <f t="shared" si="282"/>
        <v/>
      </c>
      <c r="AD329" s="99" t="str">
        <f t="shared" si="282"/>
        <v/>
      </c>
      <c r="AE329" s="99" t="str">
        <f t="shared" si="282"/>
        <v/>
      </c>
      <c r="AF329" s="99" t="str">
        <f t="shared" si="282"/>
        <v/>
      </c>
      <c r="AG329" s="39"/>
    </row>
    <row r="330" spans="1:33" x14ac:dyDescent="0.2">
      <c r="A330" s="106" t="s">
        <v>483</v>
      </c>
      <c r="B330" s="107" t="str">
        <f t="shared" ref="B330:AF330" si="283">IF(AND(S3Time="",OR(B329="",B328="",B328=0)),"",IF(S3Time&lt;&gt;"",S3Time,B329/B328))</f>
        <v/>
      </c>
      <c r="C330" s="107" t="str">
        <f t="shared" si="283"/>
        <v/>
      </c>
      <c r="D330" s="107" t="str">
        <f t="shared" si="283"/>
        <v/>
      </c>
      <c r="E330" s="107" t="str">
        <f t="shared" si="283"/>
        <v/>
      </c>
      <c r="F330" s="107" t="str">
        <f t="shared" si="283"/>
        <v/>
      </c>
      <c r="G330" s="107" t="str">
        <f t="shared" si="283"/>
        <v/>
      </c>
      <c r="H330" s="107" t="str">
        <f t="shared" si="283"/>
        <v/>
      </c>
      <c r="I330" s="107" t="str">
        <f t="shared" si="283"/>
        <v/>
      </c>
      <c r="J330" s="107" t="str">
        <f t="shared" si="283"/>
        <v/>
      </c>
      <c r="K330" s="107" t="str">
        <f t="shared" si="283"/>
        <v/>
      </c>
      <c r="L330" s="107" t="str">
        <f t="shared" si="283"/>
        <v/>
      </c>
      <c r="M330" s="107" t="str">
        <f t="shared" si="283"/>
        <v/>
      </c>
      <c r="N330" s="107" t="str">
        <f t="shared" si="283"/>
        <v/>
      </c>
      <c r="O330" s="107" t="str">
        <f t="shared" si="283"/>
        <v/>
      </c>
      <c r="P330" s="107" t="str">
        <f t="shared" si="283"/>
        <v/>
      </c>
      <c r="Q330" s="107" t="str">
        <f t="shared" si="283"/>
        <v/>
      </c>
      <c r="R330" s="107" t="str">
        <f t="shared" si="283"/>
        <v/>
      </c>
      <c r="S330" s="107" t="str">
        <f t="shared" si="283"/>
        <v/>
      </c>
      <c r="T330" s="107" t="str">
        <f t="shared" si="283"/>
        <v/>
      </c>
      <c r="U330" s="107" t="str">
        <f t="shared" si="283"/>
        <v/>
      </c>
      <c r="V330" s="107" t="str">
        <f t="shared" si="283"/>
        <v/>
      </c>
      <c r="W330" s="107" t="str">
        <f t="shared" si="283"/>
        <v/>
      </c>
      <c r="X330" s="107" t="str">
        <f t="shared" si="283"/>
        <v/>
      </c>
      <c r="Y330" s="107" t="str">
        <f t="shared" si="283"/>
        <v/>
      </c>
      <c r="Z330" s="107" t="str">
        <f t="shared" si="283"/>
        <v/>
      </c>
      <c r="AA330" s="107" t="str">
        <f t="shared" si="283"/>
        <v/>
      </c>
      <c r="AB330" s="107" t="str">
        <f t="shared" si="283"/>
        <v/>
      </c>
      <c r="AC330" s="107" t="str">
        <f t="shared" si="283"/>
        <v/>
      </c>
      <c r="AD330" s="107" t="str">
        <f t="shared" si="283"/>
        <v/>
      </c>
      <c r="AE330" s="107" t="str">
        <f t="shared" si="283"/>
        <v/>
      </c>
      <c r="AF330" s="107" t="str">
        <f t="shared" si="283"/>
        <v/>
      </c>
      <c r="AG330" s="39"/>
    </row>
    <row r="331" spans="1:33" x14ac:dyDescent="0.2">
      <c r="A331" s="106" t="s">
        <v>484</v>
      </c>
      <c r="B331" s="107" t="str">
        <f>IF(OR(B17="",B326="",B327="",B330="",B330=0),"",B330*B327)</f>
        <v/>
      </c>
      <c r="C331" s="107" t="str">
        <f>IF(OR(C17="",C326="",C327="",C330="",C330=0),"",C330*C327)</f>
        <v/>
      </c>
      <c r="D331" s="107" t="str">
        <f>IF(OR(D17="",D326="",D327="",D330="",D330=0),"",D330*D327)</f>
        <v/>
      </c>
      <c r="E331" s="107" t="str">
        <f t="shared" ref="E331:AF331" si="284">IF(OR(E17="",E326="",E327="",E330="",E330=0),"",E330*E327)</f>
        <v/>
      </c>
      <c r="F331" s="107" t="str">
        <f t="shared" si="284"/>
        <v/>
      </c>
      <c r="G331" s="107" t="str">
        <f t="shared" si="284"/>
        <v/>
      </c>
      <c r="H331" s="107" t="str">
        <f t="shared" si="284"/>
        <v/>
      </c>
      <c r="I331" s="107" t="str">
        <f t="shared" si="284"/>
        <v/>
      </c>
      <c r="J331" s="107" t="str">
        <f t="shared" si="284"/>
        <v/>
      </c>
      <c r="K331" s="107" t="str">
        <f t="shared" si="284"/>
        <v/>
      </c>
      <c r="L331" s="107" t="str">
        <f t="shared" si="284"/>
        <v/>
      </c>
      <c r="M331" s="107" t="str">
        <f t="shared" si="284"/>
        <v/>
      </c>
      <c r="N331" s="107" t="str">
        <f t="shared" si="284"/>
        <v/>
      </c>
      <c r="O331" s="107" t="str">
        <f t="shared" si="284"/>
        <v/>
      </c>
      <c r="P331" s="107" t="str">
        <f t="shared" si="284"/>
        <v/>
      </c>
      <c r="Q331" s="107" t="str">
        <f t="shared" si="284"/>
        <v/>
      </c>
      <c r="R331" s="107" t="str">
        <f t="shared" si="284"/>
        <v/>
      </c>
      <c r="S331" s="107" t="str">
        <f t="shared" si="284"/>
        <v/>
      </c>
      <c r="T331" s="107" t="str">
        <f t="shared" si="284"/>
        <v/>
      </c>
      <c r="U331" s="107" t="str">
        <f t="shared" si="284"/>
        <v/>
      </c>
      <c r="V331" s="107" t="str">
        <f t="shared" si="284"/>
        <v/>
      </c>
      <c r="W331" s="107" t="str">
        <f t="shared" si="284"/>
        <v/>
      </c>
      <c r="X331" s="107" t="str">
        <f t="shared" si="284"/>
        <v/>
      </c>
      <c r="Y331" s="107" t="str">
        <f t="shared" si="284"/>
        <v/>
      </c>
      <c r="Z331" s="107" t="str">
        <f t="shared" si="284"/>
        <v/>
      </c>
      <c r="AA331" s="107" t="str">
        <f t="shared" si="284"/>
        <v/>
      </c>
      <c r="AB331" s="107" t="str">
        <f t="shared" si="284"/>
        <v/>
      </c>
      <c r="AC331" s="107" t="str">
        <f t="shared" si="284"/>
        <v/>
      </c>
      <c r="AD331" s="107" t="str">
        <f t="shared" si="284"/>
        <v/>
      </c>
      <c r="AE331" s="107" t="str">
        <f t="shared" si="284"/>
        <v/>
      </c>
      <c r="AF331" s="107" t="str">
        <f t="shared" si="284"/>
        <v/>
      </c>
      <c r="AG331" s="39"/>
    </row>
    <row r="332" spans="1:33" x14ac:dyDescent="0.2">
      <c r="A332" s="13"/>
      <c r="AG332" s="39"/>
    </row>
    <row r="333" spans="1:33" x14ac:dyDescent="0.2">
      <c r="A333" s="32" t="s">
        <v>536</v>
      </c>
      <c r="AG333" s="39"/>
    </row>
    <row r="334" spans="1:33" x14ac:dyDescent="0.2">
      <c r="A334" s="96" t="s">
        <v>537</v>
      </c>
      <c r="B334" s="99" t="str">
        <f>IF(B326="","",IF(B326&lt;=6,1,IF(B326&lt;=6.5,2,IF(B326&lt;=7,3,IF(B326&lt;=7.5,4,IF(B326&lt;=8,5,IF(B326&lt;=8.5,6,IF(B326&gt;8.5,7,""))))))))</f>
        <v/>
      </c>
      <c r="C334" s="99" t="str">
        <f>IF(C326="","",IF(C326&lt;=6,1,IF(C326&lt;=6.5,2,IF(C326&lt;=7,3,IF(C326&lt;=7.5,4,IF(C326&lt;=8,5,IF(C326&lt;=8.5,6,IF(C326&gt;8.5,7,""))))))))</f>
        <v/>
      </c>
      <c r="D334" s="99" t="str">
        <f t="shared" ref="D334:AF334" si="285">IF(D326="","",IF(D326&lt;=6,1,IF(D326&lt;=6.5,2,IF(D326&lt;=7,3,IF(D326&lt;=7.5,4,IF(D326&lt;=8,5,IF(D326&lt;=8.5,6,IF(D326&gt;8.5,7,""))))))))</f>
        <v/>
      </c>
      <c r="E334" s="99" t="str">
        <f t="shared" si="285"/>
        <v/>
      </c>
      <c r="F334" s="99" t="str">
        <f t="shared" si="285"/>
        <v/>
      </c>
      <c r="G334" s="99" t="str">
        <f t="shared" si="285"/>
        <v/>
      </c>
      <c r="H334" s="99" t="str">
        <f t="shared" si="285"/>
        <v/>
      </c>
      <c r="I334" s="99" t="str">
        <f t="shared" si="285"/>
        <v/>
      </c>
      <c r="J334" s="99" t="str">
        <f t="shared" si="285"/>
        <v/>
      </c>
      <c r="K334" s="99" t="str">
        <f t="shared" si="285"/>
        <v/>
      </c>
      <c r="L334" s="99" t="str">
        <f t="shared" si="285"/>
        <v/>
      </c>
      <c r="M334" s="99" t="str">
        <f t="shared" si="285"/>
        <v/>
      </c>
      <c r="N334" s="99" t="str">
        <f t="shared" si="285"/>
        <v/>
      </c>
      <c r="O334" s="99" t="str">
        <f t="shared" si="285"/>
        <v/>
      </c>
      <c r="P334" s="99" t="str">
        <f t="shared" si="285"/>
        <v/>
      </c>
      <c r="Q334" s="99" t="str">
        <f t="shared" si="285"/>
        <v/>
      </c>
      <c r="R334" s="99" t="str">
        <f t="shared" si="285"/>
        <v/>
      </c>
      <c r="S334" s="99" t="str">
        <f t="shared" si="285"/>
        <v/>
      </c>
      <c r="T334" s="99" t="str">
        <f t="shared" si="285"/>
        <v/>
      </c>
      <c r="U334" s="99" t="str">
        <f t="shared" si="285"/>
        <v/>
      </c>
      <c r="V334" s="99" t="str">
        <f t="shared" si="285"/>
        <v/>
      </c>
      <c r="W334" s="99" t="str">
        <f t="shared" si="285"/>
        <v/>
      </c>
      <c r="X334" s="99" t="str">
        <f t="shared" si="285"/>
        <v/>
      </c>
      <c r="Y334" s="99" t="str">
        <f t="shared" si="285"/>
        <v/>
      </c>
      <c r="Z334" s="99" t="str">
        <f t="shared" si="285"/>
        <v/>
      </c>
      <c r="AA334" s="99" t="str">
        <f t="shared" si="285"/>
        <v/>
      </c>
      <c r="AB334" s="99" t="str">
        <f t="shared" si="285"/>
        <v/>
      </c>
      <c r="AC334" s="99" t="str">
        <f t="shared" si="285"/>
        <v/>
      </c>
      <c r="AD334" s="99" t="str">
        <f t="shared" si="285"/>
        <v/>
      </c>
      <c r="AE334" s="99" t="str">
        <f t="shared" si="285"/>
        <v/>
      </c>
      <c r="AF334" s="99" t="str">
        <f t="shared" si="285"/>
        <v/>
      </c>
      <c r="AG334" s="39"/>
    </row>
    <row r="335" spans="1:33" x14ac:dyDescent="0.2">
      <c r="A335" s="96" t="s">
        <v>538</v>
      </c>
      <c r="B335" s="99" t="str">
        <f>IF(B334="","",IF(B326&gt;9,7,IF(AND(B334&gt;=2,B334&gt;=7),B334-1,1)))</f>
        <v/>
      </c>
      <c r="C335" s="99" t="str">
        <f>IF(C334="","",IF(C326&gt;9,7,IF(AND(C334&gt;=2,C334&gt;=7),C334-1,1)))</f>
        <v/>
      </c>
      <c r="D335" s="99" t="str">
        <f t="shared" ref="D335:AF335" si="286">IF(D334="","",IF(D326&gt;9,7,IF(AND(D334&gt;=2,D334&gt;=7),D334-1,1)))</f>
        <v/>
      </c>
      <c r="E335" s="99" t="str">
        <f t="shared" si="286"/>
        <v/>
      </c>
      <c r="F335" s="99" t="str">
        <f t="shared" si="286"/>
        <v/>
      </c>
      <c r="G335" s="99" t="str">
        <f t="shared" si="286"/>
        <v/>
      </c>
      <c r="H335" s="99" t="str">
        <f t="shared" si="286"/>
        <v/>
      </c>
      <c r="I335" s="99" t="str">
        <f t="shared" si="286"/>
        <v/>
      </c>
      <c r="J335" s="99" t="str">
        <f t="shared" si="286"/>
        <v/>
      </c>
      <c r="K335" s="99" t="str">
        <f t="shared" si="286"/>
        <v/>
      </c>
      <c r="L335" s="99" t="str">
        <f t="shared" si="286"/>
        <v/>
      </c>
      <c r="M335" s="99" t="str">
        <f t="shared" si="286"/>
        <v/>
      </c>
      <c r="N335" s="99" t="str">
        <f t="shared" si="286"/>
        <v/>
      </c>
      <c r="O335" s="99" t="str">
        <f t="shared" si="286"/>
        <v/>
      </c>
      <c r="P335" s="99" t="str">
        <f t="shared" si="286"/>
        <v/>
      </c>
      <c r="Q335" s="99" t="str">
        <f t="shared" si="286"/>
        <v/>
      </c>
      <c r="R335" s="99" t="str">
        <f t="shared" si="286"/>
        <v/>
      </c>
      <c r="S335" s="99" t="str">
        <f t="shared" si="286"/>
        <v/>
      </c>
      <c r="T335" s="99" t="str">
        <f t="shared" si="286"/>
        <v/>
      </c>
      <c r="U335" s="99" t="str">
        <f t="shared" si="286"/>
        <v/>
      </c>
      <c r="V335" s="99" t="str">
        <f t="shared" si="286"/>
        <v/>
      </c>
      <c r="W335" s="99" t="str">
        <f t="shared" si="286"/>
        <v/>
      </c>
      <c r="X335" s="99" t="str">
        <f t="shared" si="286"/>
        <v/>
      </c>
      <c r="Y335" s="99" t="str">
        <f t="shared" si="286"/>
        <v/>
      </c>
      <c r="Z335" s="99" t="str">
        <f t="shared" si="286"/>
        <v/>
      </c>
      <c r="AA335" s="99" t="str">
        <f t="shared" si="286"/>
        <v/>
      </c>
      <c r="AB335" s="99" t="str">
        <f t="shared" si="286"/>
        <v/>
      </c>
      <c r="AC335" s="99" t="str">
        <f t="shared" si="286"/>
        <v/>
      </c>
      <c r="AD335" s="99" t="str">
        <f t="shared" si="286"/>
        <v/>
      </c>
      <c r="AE335" s="99" t="str">
        <f t="shared" si="286"/>
        <v/>
      </c>
      <c r="AF335" s="99" t="str">
        <f t="shared" si="286"/>
        <v/>
      </c>
      <c r="AG335" s="39"/>
    </row>
    <row r="336" spans="1:33" x14ac:dyDescent="0.2">
      <c r="A336" s="96" t="s">
        <v>572</v>
      </c>
      <c r="B336" s="100">
        <f>IF(B326&gt;9,0,IF(B334=2,((6.5-B326)/0.5),IF(B334=3,((7-B326)/0.5),IF(B334=4,((7.5-B326)/0.5),IF(B334=5,((8-B326)/0.5),IF(B334=6,((8.5-B326)/0.5),IF(B334=7,((9-B326)/0.5),0)))))))</f>
        <v>0</v>
      </c>
      <c r="C336" s="100">
        <f>IF(C326&gt;9,0,IF(C334=2,((6.5-C326)/0.5),IF(C334=3,((7-C326)/0.5),IF(C334=4,((7.5-C326)/0.5),IF(C334=5,((8-C326)/0.5),IF(C334=6,((8.5-C326)/0.5),IF(C334=7,((9-C326)/0.5),0)))))))</f>
        <v>0</v>
      </c>
      <c r="D336" s="100">
        <f t="shared" ref="D336:AF336" si="287">IF(D326&gt;9,0,IF(D334=2,((6.5-D326)/0.5),IF(D334=3,((7-D326)/0.5),IF(D334=4,((7.5-D326)/0.5),IF(D334=5,((8-D326)/0.5),IF(D334=6,((8.5-D326)/0.5),IF(D334=7,((9-D326)/0.5),0)))))))</f>
        <v>0</v>
      </c>
      <c r="E336" s="100">
        <f t="shared" si="287"/>
        <v>0</v>
      </c>
      <c r="F336" s="100">
        <f t="shared" si="287"/>
        <v>0</v>
      </c>
      <c r="G336" s="100">
        <f t="shared" si="287"/>
        <v>0</v>
      </c>
      <c r="H336" s="100">
        <f t="shared" si="287"/>
        <v>0</v>
      </c>
      <c r="I336" s="100">
        <f t="shared" si="287"/>
        <v>0</v>
      </c>
      <c r="J336" s="100">
        <f t="shared" si="287"/>
        <v>0</v>
      </c>
      <c r="K336" s="100">
        <f t="shared" si="287"/>
        <v>0</v>
      </c>
      <c r="L336" s="100">
        <f t="shared" si="287"/>
        <v>0</v>
      </c>
      <c r="M336" s="100">
        <f t="shared" si="287"/>
        <v>0</v>
      </c>
      <c r="N336" s="100">
        <f t="shared" si="287"/>
        <v>0</v>
      </c>
      <c r="O336" s="100">
        <f t="shared" si="287"/>
        <v>0</v>
      </c>
      <c r="P336" s="100">
        <f t="shared" si="287"/>
        <v>0</v>
      </c>
      <c r="Q336" s="100">
        <f t="shared" si="287"/>
        <v>0</v>
      </c>
      <c r="R336" s="100">
        <f t="shared" si="287"/>
        <v>0</v>
      </c>
      <c r="S336" s="100">
        <f t="shared" si="287"/>
        <v>0</v>
      </c>
      <c r="T336" s="100">
        <f t="shared" si="287"/>
        <v>0</v>
      </c>
      <c r="U336" s="100">
        <f t="shared" si="287"/>
        <v>0</v>
      </c>
      <c r="V336" s="100">
        <f t="shared" si="287"/>
        <v>0</v>
      </c>
      <c r="W336" s="100">
        <f t="shared" si="287"/>
        <v>0</v>
      </c>
      <c r="X336" s="100">
        <f t="shared" si="287"/>
        <v>0</v>
      </c>
      <c r="Y336" s="100">
        <f t="shared" si="287"/>
        <v>0</v>
      </c>
      <c r="Z336" s="100">
        <f t="shared" si="287"/>
        <v>0</v>
      </c>
      <c r="AA336" s="100">
        <f t="shared" si="287"/>
        <v>0</v>
      </c>
      <c r="AB336" s="100">
        <f t="shared" si="287"/>
        <v>0</v>
      </c>
      <c r="AC336" s="100">
        <f t="shared" si="287"/>
        <v>0</v>
      </c>
      <c r="AD336" s="100">
        <f t="shared" si="287"/>
        <v>0</v>
      </c>
      <c r="AE336" s="100">
        <f t="shared" si="287"/>
        <v>0</v>
      </c>
      <c r="AF336" s="100">
        <f t="shared" si="287"/>
        <v>0</v>
      </c>
      <c r="AG336" s="39"/>
    </row>
    <row r="337" spans="1:33" x14ac:dyDescent="0.2">
      <c r="A337" s="96" t="s">
        <v>539</v>
      </c>
      <c r="B337" s="99" t="str">
        <f>IF(B340="",B339,IF(B340=15,14,B340))</f>
        <v/>
      </c>
      <c r="C337" s="99" t="str">
        <f>IF(C340="",C339,IF(C340=15,14,C340))</f>
        <v/>
      </c>
      <c r="D337" s="99" t="str">
        <f t="shared" ref="D337:AF337" si="288">IF(D340="",D339,IF(D340=15,14,D340))</f>
        <v/>
      </c>
      <c r="E337" s="99" t="str">
        <f t="shared" si="288"/>
        <v/>
      </c>
      <c r="F337" s="99" t="str">
        <f t="shared" si="288"/>
        <v/>
      </c>
      <c r="G337" s="99" t="str">
        <f t="shared" si="288"/>
        <v/>
      </c>
      <c r="H337" s="99" t="str">
        <f t="shared" si="288"/>
        <v/>
      </c>
      <c r="I337" s="99" t="str">
        <f t="shared" si="288"/>
        <v/>
      </c>
      <c r="J337" s="99" t="str">
        <f t="shared" si="288"/>
        <v/>
      </c>
      <c r="K337" s="99" t="str">
        <f t="shared" si="288"/>
        <v/>
      </c>
      <c r="L337" s="99" t="str">
        <f t="shared" si="288"/>
        <v/>
      </c>
      <c r="M337" s="99" t="str">
        <f t="shared" si="288"/>
        <v/>
      </c>
      <c r="N337" s="99" t="str">
        <f t="shared" si="288"/>
        <v/>
      </c>
      <c r="O337" s="99" t="str">
        <f t="shared" si="288"/>
        <v/>
      </c>
      <c r="P337" s="99" t="str">
        <f t="shared" si="288"/>
        <v/>
      </c>
      <c r="Q337" s="99" t="str">
        <f t="shared" si="288"/>
        <v/>
      </c>
      <c r="R337" s="99" t="str">
        <f t="shared" si="288"/>
        <v/>
      </c>
      <c r="S337" s="99" t="str">
        <f t="shared" si="288"/>
        <v/>
      </c>
      <c r="T337" s="99" t="str">
        <f t="shared" si="288"/>
        <v/>
      </c>
      <c r="U337" s="99" t="str">
        <f t="shared" si="288"/>
        <v/>
      </c>
      <c r="V337" s="99" t="str">
        <f t="shared" si="288"/>
        <v/>
      </c>
      <c r="W337" s="99" t="str">
        <f t="shared" si="288"/>
        <v/>
      </c>
      <c r="X337" s="99" t="str">
        <f t="shared" si="288"/>
        <v/>
      </c>
      <c r="Y337" s="99" t="str">
        <f t="shared" si="288"/>
        <v/>
      </c>
      <c r="Z337" s="99" t="str">
        <f t="shared" si="288"/>
        <v/>
      </c>
      <c r="AA337" s="99" t="str">
        <f t="shared" si="288"/>
        <v/>
      </c>
      <c r="AB337" s="99" t="str">
        <f t="shared" si="288"/>
        <v/>
      </c>
      <c r="AC337" s="99" t="str">
        <f t="shared" si="288"/>
        <v/>
      </c>
      <c r="AD337" s="99" t="str">
        <f t="shared" si="288"/>
        <v/>
      </c>
      <c r="AE337" s="99" t="str">
        <f t="shared" si="288"/>
        <v/>
      </c>
      <c r="AF337" s="99" t="str">
        <f t="shared" si="288"/>
        <v/>
      </c>
      <c r="AG337" s="39"/>
    </row>
    <row r="338" spans="1:33" x14ac:dyDescent="0.2">
      <c r="A338" s="96" t="s">
        <v>540</v>
      </c>
      <c r="B338" s="99" t="str">
        <f>IF(B337="","",IF(AND(B337&gt;=2,B337&lt;=3),B337-1,IF(B327&gt;3,14,1)))</f>
        <v/>
      </c>
      <c r="C338" s="99" t="str">
        <f>IF(C337="","",IF(AND(C337&gt;=2,C337&lt;=3),C337-1,IF(C327&gt;3,14,1)))</f>
        <v/>
      </c>
      <c r="D338" s="99" t="str">
        <f t="shared" ref="D338:AF338" si="289">IF(D337="","",IF(AND(D337&gt;=2,D337&lt;=3),D337-1,IF(D327&gt;3,14,1)))</f>
        <v/>
      </c>
      <c r="E338" s="99" t="str">
        <f t="shared" si="289"/>
        <v/>
      </c>
      <c r="F338" s="99" t="str">
        <f t="shared" si="289"/>
        <v/>
      </c>
      <c r="G338" s="99" t="str">
        <f t="shared" si="289"/>
        <v/>
      </c>
      <c r="H338" s="99" t="str">
        <f t="shared" si="289"/>
        <v/>
      </c>
      <c r="I338" s="99" t="str">
        <f t="shared" si="289"/>
        <v/>
      </c>
      <c r="J338" s="99" t="str">
        <f t="shared" si="289"/>
        <v/>
      </c>
      <c r="K338" s="99" t="str">
        <f t="shared" si="289"/>
        <v/>
      </c>
      <c r="L338" s="99" t="str">
        <f t="shared" si="289"/>
        <v/>
      </c>
      <c r="M338" s="99" t="str">
        <f t="shared" si="289"/>
        <v/>
      </c>
      <c r="N338" s="99" t="str">
        <f t="shared" si="289"/>
        <v/>
      </c>
      <c r="O338" s="99" t="str">
        <f t="shared" si="289"/>
        <v/>
      </c>
      <c r="P338" s="99" t="str">
        <f t="shared" si="289"/>
        <v/>
      </c>
      <c r="Q338" s="99" t="str">
        <f t="shared" si="289"/>
        <v/>
      </c>
      <c r="R338" s="99" t="str">
        <f t="shared" si="289"/>
        <v/>
      </c>
      <c r="S338" s="99" t="str">
        <f t="shared" si="289"/>
        <v/>
      </c>
      <c r="T338" s="99" t="str">
        <f t="shared" si="289"/>
        <v/>
      </c>
      <c r="U338" s="99" t="str">
        <f t="shared" si="289"/>
        <v/>
      </c>
      <c r="V338" s="99" t="str">
        <f t="shared" si="289"/>
        <v/>
      </c>
      <c r="W338" s="99" t="str">
        <f t="shared" si="289"/>
        <v/>
      </c>
      <c r="X338" s="99" t="str">
        <f t="shared" si="289"/>
        <v/>
      </c>
      <c r="Y338" s="99" t="str">
        <f t="shared" si="289"/>
        <v/>
      </c>
      <c r="Z338" s="99" t="str">
        <f t="shared" si="289"/>
        <v/>
      </c>
      <c r="AA338" s="99" t="str">
        <f t="shared" si="289"/>
        <v/>
      </c>
      <c r="AB338" s="99" t="str">
        <f t="shared" si="289"/>
        <v/>
      </c>
      <c r="AC338" s="99" t="str">
        <f t="shared" si="289"/>
        <v/>
      </c>
      <c r="AD338" s="99" t="str">
        <f t="shared" si="289"/>
        <v/>
      </c>
      <c r="AE338" s="99" t="str">
        <f t="shared" si="289"/>
        <v/>
      </c>
      <c r="AF338" s="99" t="str">
        <f t="shared" si="289"/>
        <v/>
      </c>
      <c r="AG338" s="39"/>
    </row>
    <row r="339" spans="1:33" x14ac:dyDescent="0.2">
      <c r="A339" s="96" t="s">
        <v>541</v>
      </c>
      <c r="B339" s="99" t="str">
        <f>IF(B327="","",IF(B327&lt;=0.4,1,IF(B327&lt;=0.6,2,IF(B327&lt;=0.8,3,IF(B327&lt;=1,4,IF(B327&lt;=1.2,5,IF(B327&lt;=1.4,6,IF(B327&lt;=1.6,7,""))))))))</f>
        <v/>
      </c>
      <c r="C339" s="99" t="str">
        <f>IF(C327="","",IF(C327&lt;=0.4,1,IF(C327&lt;=0.6,2,IF(C327&lt;=0.8,3,IF(C327&lt;=1,4,IF(C327&lt;=1.2,5,IF(C327&lt;=1.4,6,IF(C327&lt;=1.6,7,""))))))))</f>
        <v/>
      </c>
      <c r="D339" s="99" t="str">
        <f t="shared" ref="D339:AF339" si="290">IF(D327="","",IF(D327&lt;=0.4,1,IF(D327&lt;=0.6,2,IF(D327&lt;=0.8,3,IF(D327&lt;=1,4,IF(D327&lt;=1.2,5,IF(D327&lt;=1.4,6,IF(D327&lt;=1.6,7,""))))))))</f>
        <v/>
      </c>
      <c r="E339" s="99" t="str">
        <f t="shared" si="290"/>
        <v/>
      </c>
      <c r="F339" s="99" t="str">
        <f t="shared" si="290"/>
        <v/>
      </c>
      <c r="G339" s="99" t="str">
        <f t="shared" si="290"/>
        <v/>
      </c>
      <c r="H339" s="99" t="str">
        <f t="shared" si="290"/>
        <v/>
      </c>
      <c r="I339" s="99" t="str">
        <f t="shared" si="290"/>
        <v/>
      </c>
      <c r="J339" s="99" t="str">
        <f t="shared" si="290"/>
        <v/>
      </c>
      <c r="K339" s="99" t="str">
        <f t="shared" si="290"/>
        <v/>
      </c>
      <c r="L339" s="99" t="str">
        <f t="shared" si="290"/>
        <v/>
      </c>
      <c r="M339" s="99" t="str">
        <f t="shared" si="290"/>
        <v/>
      </c>
      <c r="N339" s="99" t="str">
        <f t="shared" si="290"/>
        <v/>
      </c>
      <c r="O339" s="99" t="str">
        <f t="shared" si="290"/>
        <v/>
      </c>
      <c r="P339" s="99" t="str">
        <f t="shared" si="290"/>
        <v/>
      </c>
      <c r="Q339" s="99" t="str">
        <f t="shared" si="290"/>
        <v/>
      </c>
      <c r="R339" s="99" t="str">
        <f t="shared" si="290"/>
        <v/>
      </c>
      <c r="S339" s="99" t="str">
        <f t="shared" si="290"/>
        <v/>
      </c>
      <c r="T339" s="99" t="str">
        <f t="shared" si="290"/>
        <v/>
      </c>
      <c r="U339" s="99" t="str">
        <f t="shared" si="290"/>
        <v/>
      </c>
      <c r="V339" s="99" t="str">
        <f t="shared" si="290"/>
        <v/>
      </c>
      <c r="W339" s="99" t="str">
        <f t="shared" si="290"/>
        <v/>
      </c>
      <c r="X339" s="99" t="str">
        <f t="shared" si="290"/>
        <v/>
      </c>
      <c r="Y339" s="99" t="str">
        <f t="shared" si="290"/>
        <v/>
      </c>
      <c r="Z339" s="99" t="str">
        <f t="shared" si="290"/>
        <v/>
      </c>
      <c r="AA339" s="99" t="str">
        <f t="shared" si="290"/>
        <v/>
      </c>
      <c r="AB339" s="99" t="str">
        <f t="shared" si="290"/>
        <v/>
      </c>
      <c r="AC339" s="99" t="str">
        <f t="shared" si="290"/>
        <v/>
      </c>
      <c r="AD339" s="99" t="str">
        <f t="shared" si="290"/>
        <v/>
      </c>
      <c r="AE339" s="99" t="str">
        <f t="shared" si="290"/>
        <v/>
      </c>
      <c r="AF339" s="99" t="str">
        <f t="shared" si="290"/>
        <v/>
      </c>
      <c r="AG339" s="39"/>
    </row>
    <row r="340" spans="1:33" x14ac:dyDescent="0.2">
      <c r="A340" s="96" t="s">
        <v>542</v>
      </c>
      <c r="B340" s="99" t="str">
        <f>IF(OR(B339&lt;&gt;"",B327=""),"",IF(B327&lt;=1.8,8,IF(B327&lt;=2,9,IF(B327&lt;=2.2,10,IF(B327&lt;=2.4,11,IF(B327&lt;=2.6,12,IF(B327&lt;=2.8,13,IF(B327&lt;=3,14,15))))))))</f>
        <v/>
      </c>
      <c r="C340" s="99" t="str">
        <f>IF(OR(C339&lt;&gt;"",C327=""),"",IF(C327&lt;=1.8,8,IF(C327&lt;=2,9,IF(C327&lt;=2.2,10,IF(C327&lt;=2.4,11,IF(C327&lt;=2.6,12,IF(C327&lt;=2.8,13,IF(C327&lt;=3,14,15))))))))</f>
        <v/>
      </c>
      <c r="D340" s="99" t="str">
        <f t="shared" ref="D340:AF340" si="291">IF(OR(D339&lt;&gt;"",D327=""),"",IF(D327&lt;=1.8,8,IF(D327&lt;=2,9,IF(D327&lt;=2.2,10,IF(D327&lt;=2.4,11,IF(D327&lt;=2.6,12,IF(D327&lt;=2.8,13,IF(D327&lt;=3,14,15))))))))</f>
        <v/>
      </c>
      <c r="E340" s="99" t="str">
        <f t="shared" si="291"/>
        <v/>
      </c>
      <c r="F340" s="99" t="str">
        <f t="shared" si="291"/>
        <v/>
      </c>
      <c r="G340" s="99" t="str">
        <f t="shared" si="291"/>
        <v/>
      </c>
      <c r="H340" s="99" t="str">
        <f t="shared" si="291"/>
        <v/>
      </c>
      <c r="I340" s="99" t="str">
        <f t="shared" si="291"/>
        <v/>
      </c>
      <c r="J340" s="99" t="str">
        <f t="shared" si="291"/>
        <v/>
      </c>
      <c r="K340" s="99" t="str">
        <f t="shared" si="291"/>
        <v/>
      </c>
      <c r="L340" s="99" t="str">
        <f t="shared" si="291"/>
        <v/>
      </c>
      <c r="M340" s="99" t="str">
        <f t="shared" si="291"/>
        <v/>
      </c>
      <c r="N340" s="99" t="str">
        <f t="shared" si="291"/>
        <v/>
      </c>
      <c r="O340" s="99" t="str">
        <f t="shared" si="291"/>
        <v/>
      </c>
      <c r="P340" s="99" t="str">
        <f t="shared" si="291"/>
        <v/>
      </c>
      <c r="Q340" s="99" t="str">
        <f t="shared" si="291"/>
        <v/>
      </c>
      <c r="R340" s="99" t="str">
        <f t="shared" si="291"/>
        <v/>
      </c>
      <c r="S340" s="99" t="str">
        <f t="shared" si="291"/>
        <v/>
      </c>
      <c r="T340" s="99" t="str">
        <f t="shared" si="291"/>
        <v/>
      </c>
      <c r="U340" s="99" t="str">
        <f t="shared" si="291"/>
        <v/>
      </c>
      <c r="V340" s="99" t="str">
        <f t="shared" si="291"/>
        <v/>
      </c>
      <c r="W340" s="99" t="str">
        <f t="shared" si="291"/>
        <v/>
      </c>
      <c r="X340" s="99" t="str">
        <f t="shared" si="291"/>
        <v/>
      </c>
      <c r="Y340" s="99" t="str">
        <f t="shared" si="291"/>
        <v/>
      </c>
      <c r="Z340" s="99" t="str">
        <f t="shared" si="291"/>
        <v/>
      </c>
      <c r="AA340" s="99" t="str">
        <f t="shared" si="291"/>
        <v/>
      </c>
      <c r="AB340" s="99" t="str">
        <f t="shared" si="291"/>
        <v/>
      </c>
      <c r="AC340" s="99" t="str">
        <f t="shared" si="291"/>
        <v/>
      </c>
      <c r="AD340" s="99" t="str">
        <f t="shared" si="291"/>
        <v/>
      </c>
      <c r="AE340" s="99" t="str">
        <f t="shared" si="291"/>
        <v/>
      </c>
      <c r="AF340" s="99" t="str">
        <f t="shared" si="291"/>
        <v/>
      </c>
      <c r="AG340" s="39"/>
    </row>
    <row r="341" spans="1:33" x14ac:dyDescent="0.2">
      <c r="A341" s="96" t="s">
        <v>567</v>
      </c>
      <c r="B341" s="100" t="str">
        <f>IF(B339=1,0,IF(B339=2,((0.6-B327)/0.2),IF(B339=3,((0.8-B327)/0.2),IF(B339=4,((1-B327)/0.2),IF(B339=5,((1.2-B327)/0.2),IF(B339=6,((1.4-B327)/0.2),IF(B339=7,((1.6-B327)/0.2),IF(B339=8,((1.8-B327)/0.2),""))))))))</f>
        <v/>
      </c>
      <c r="C341" s="100" t="str">
        <f>IF(C339=1,0,IF(C339=2,((0.6-C327)/0.2),IF(C339=3,((0.8-C327)/0.2),IF(C339=4,((1-C327)/0.2),IF(C339=5,((1.2-C327)/0.2),IF(C339=6,((1.4-C327)/0.2),IF(C339=7,((1.6-C327)/0.2),IF(C339=8,((1.8-C327)/0.2),""))))))))</f>
        <v/>
      </c>
      <c r="D341" s="100" t="str">
        <f t="shared" ref="D341:AF341" si="292">IF(D339=1,0,IF(D339=2,((0.6-D327)/0.2),IF(D339=3,((0.8-D327)/0.2),IF(D339=4,((1-D327)/0.2),IF(D339=5,((1.2-D327)/0.2),IF(D339=6,((1.4-D327)/0.2),IF(D339=7,((1.6-D327)/0.2),IF(D339=8,((1.8-D327)/0.2),""))))))))</f>
        <v/>
      </c>
      <c r="E341" s="100" t="str">
        <f t="shared" si="292"/>
        <v/>
      </c>
      <c r="F341" s="100" t="str">
        <f t="shared" si="292"/>
        <v/>
      </c>
      <c r="G341" s="100" t="str">
        <f t="shared" si="292"/>
        <v/>
      </c>
      <c r="H341" s="100" t="str">
        <f t="shared" si="292"/>
        <v/>
      </c>
      <c r="I341" s="100" t="str">
        <f t="shared" si="292"/>
        <v/>
      </c>
      <c r="J341" s="100" t="str">
        <f t="shared" si="292"/>
        <v/>
      </c>
      <c r="K341" s="100" t="str">
        <f t="shared" si="292"/>
        <v/>
      </c>
      <c r="L341" s="100" t="str">
        <f t="shared" si="292"/>
        <v/>
      </c>
      <c r="M341" s="100" t="str">
        <f t="shared" si="292"/>
        <v/>
      </c>
      <c r="N341" s="100" t="str">
        <f t="shared" si="292"/>
        <v/>
      </c>
      <c r="O341" s="100" t="str">
        <f t="shared" si="292"/>
        <v/>
      </c>
      <c r="P341" s="100" t="str">
        <f t="shared" si="292"/>
        <v/>
      </c>
      <c r="Q341" s="100" t="str">
        <f t="shared" si="292"/>
        <v/>
      </c>
      <c r="R341" s="100" t="str">
        <f t="shared" si="292"/>
        <v/>
      </c>
      <c r="S341" s="100" t="str">
        <f t="shared" si="292"/>
        <v/>
      </c>
      <c r="T341" s="100" t="str">
        <f t="shared" si="292"/>
        <v/>
      </c>
      <c r="U341" s="100" t="str">
        <f t="shared" si="292"/>
        <v/>
      </c>
      <c r="V341" s="100" t="str">
        <f t="shared" si="292"/>
        <v/>
      </c>
      <c r="W341" s="100" t="str">
        <f t="shared" si="292"/>
        <v/>
      </c>
      <c r="X341" s="100" t="str">
        <f t="shared" si="292"/>
        <v/>
      </c>
      <c r="Y341" s="100" t="str">
        <f t="shared" si="292"/>
        <v/>
      </c>
      <c r="Z341" s="100" t="str">
        <f t="shared" si="292"/>
        <v/>
      </c>
      <c r="AA341" s="100" t="str">
        <f t="shared" si="292"/>
        <v/>
      </c>
      <c r="AB341" s="100" t="str">
        <f t="shared" si="292"/>
        <v/>
      </c>
      <c r="AC341" s="100" t="str">
        <f t="shared" si="292"/>
        <v/>
      </c>
      <c r="AD341" s="100" t="str">
        <f t="shared" si="292"/>
        <v/>
      </c>
      <c r="AE341" s="100" t="str">
        <f t="shared" si="292"/>
        <v/>
      </c>
      <c r="AF341" s="100" t="str">
        <f t="shared" si="292"/>
        <v/>
      </c>
      <c r="AG341" s="39"/>
    </row>
    <row r="342" spans="1:33" x14ac:dyDescent="0.2">
      <c r="A342" s="96" t="s">
        <v>568</v>
      </c>
      <c r="B342" s="100" t="str">
        <f>IF(B340=9,((2-B327)/0.2),IF(B340=10,((2.2-B327)/0.2),IF(B340=11,((2.4-B327)/0.2),IF(B340=12,((2.6-B327)/0.2),IF(B340=13,((2.8-B327)/0.2),IF(B340=14,((3-B327)/0.2),IF(B340=15,0,"")))))))</f>
        <v/>
      </c>
      <c r="C342" s="100" t="str">
        <f>IF(C340=9,((2-C327)/0.2),IF(C340=10,((2.2-C327)/0.2),IF(C340=11,((2.4-C327)/0.2),IF(C340=12,((2.6-C327)/0.2),IF(C340=13,((2.8-C327)/0.2),IF(C340=14,((3-C327)/0.2),IF(C340=15,0,"")))))))</f>
        <v/>
      </c>
      <c r="D342" s="100" t="str">
        <f t="shared" ref="D342:AF342" si="293">IF(D340=9,((2-D327)/0.2),IF(D340=10,((2.2-D327)/0.2),IF(D340=11,((2.4-D327)/0.2),IF(D340=12,((2.6-D327)/0.2),IF(D340=13,((2.8-D327)/0.2),IF(D340=14,((3-D327)/0.2),IF(D340=15,0,"")))))))</f>
        <v/>
      </c>
      <c r="E342" s="100" t="str">
        <f t="shared" si="293"/>
        <v/>
      </c>
      <c r="F342" s="100" t="str">
        <f t="shared" si="293"/>
        <v/>
      </c>
      <c r="G342" s="100" t="str">
        <f t="shared" si="293"/>
        <v/>
      </c>
      <c r="H342" s="100" t="str">
        <f t="shared" si="293"/>
        <v/>
      </c>
      <c r="I342" s="100" t="str">
        <f t="shared" si="293"/>
        <v/>
      </c>
      <c r="J342" s="100" t="str">
        <f t="shared" si="293"/>
        <v/>
      </c>
      <c r="K342" s="100" t="str">
        <f t="shared" si="293"/>
        <v/>
      </c>
      <c r="L342" s="100" t="str">
        <f t="shared" si="293"/>
        <v/>
      </c>
      <c r="M342" s="100" t="str">
        <f t="shared" si="293"/>
        <v/>
      </c>
      <c r="N342" s="100" t="str">
        <f t="shared" si="293"/>
        <v/>
      </c>
      <c r="O342" s="100" t="str">
        <f t="shared" si="293"/>
        <v/>
      </c>
      <c r="P342" s="100" t="str">
        <f t="shared" si="293"/>
        <v/>
      </c>
      <c r="Q342" s="100" t="str">
        <f t="shared" si="293"/>
        <v/>
      </c>
      <c r="R342" s="100" t="str">
        <f t="shared" si="293"/>
        <v/>
      </c>
      <c r="S342" s="100" t="str">
        <f t="shared" si="293"/>
        <v/>
      </c>
      <c r="T342" s="100" t="str">
        <f t="shared" si="293"/>
        <v/>
      </c>
      <c r="U342" s="100" t="str">
        <f t="shared" si="293"/>
        <v/>
      </c>
      <c r="V342" s="100" t="str">
        <f t="shared" si="293"/>
        <v/>
      </c>
      <c r="W342" s="100" t="str">
        <f t="shared" si="293"/>
        <v/>
      </c>
      <c r="X342" s="100" t="str">
        <f t="shared" si="293"/>
        <v/>
      </c>
      <c r="Y342" s="100" t="str">
        <f t="shared" si="293"/>
        <v/>
      </c>
      <c r="Z342" s="100" t="str">
        <f t="shared" si="293"/>
        <v/>
      </c>
      <c r="AA342" s="100" t="str">
        <f t="shared" si="293"/>
        <v/>
      </c>
      <c r="AB342" s="100" t="str">
        <f t="shared" si="293"/>
        <v/>
      </c>
      <c r="AC342" s="100" t="str">
        <f t="shared" si="293"/>
        <v/>
      </c>
      <c r="AD342" s="100" t="str">
        <f t="shared" si="293"/>
        <v/>
      </c>
      <c r="AE342" s="100" t="str">
        <f t="shared" si="293"/>
        <v/>
      </c>
      <c r="AF342" s="100" t="str">
        <f t="shared" si="293"/>
        <v/>
      </c>
      <c r="AG342" s="39"/>
    </row>
    <row r="343" spans="1:33" x14ac:dyDescent="0.2">
      <c r="A343" s="96" t="s">
        <v>571</v>
      </c>
      <c r="B343" s="100" t="str">
        <f>IF(B341="",B342,B341)</f>
        <v/>
      </c>
      <c r="C343" s="100" t="str">
        <f>IF(C341="",C342,C341)</f>
        <v/>
      </c>
      <c r="D343" s="100" t="str">
        <f t="shared" ref="D343:AF343" si="294">IF(D341="",D342,D341)</f>
        <v/>
      </c>
      <c r="E343" s="100" t="str">
        <f t="shared" si="294"/>
        <v/>
      </c>
      <c r="F343" s="100" t="str">
        <f t="shared" si="294"/>
        <v/>
      </c>
      <c r="G343" s="100" t="str">
        <f t="shared" si="294"/>
        <v/>
      </c>
      <c r="H343" s="100" t="str">
        <f t="shared" si="294"/>
        <v/>
      </c>
      <c r="I343" s="100" t="str">
        <f t="shared" si="294"/>
        <v/>
      </c>
      <c r="J343" s="100" t="str">
        <f t="shared" si="294"/>
        <v/>
      </c>
      <c r="K343" s="100" t="str">
        <f t="shared" si="294"/>
        <v/>
      </c>
      <c r="L343" s="100" t="str">
        <f t="shared" si="294"/>
        <v/>
      </c>
      <c r="M343" s="100" t="str">
        <f t="shared" si="294"/>
        <v/>
      </c>
      <c r="N343" s="100" t="str">
        <f t="shared" si="294"/>
        <v/>
      </c>
      <c r="O343" s="100" t="str">
        <f t="shared" si="294"/>
        <v/>
      </c>
      <c r="P343" s="100" t="str">
        <f t="shared" si="294"/>
        <v/>
      </c>
      <c r="Q343" s="100" t="str">
        <f t="shared" si="294"/>
        <v/>
      </c>
      <c r="R343" s="100" t="str">
        <f t="shared" si="294"/>
        <v/>
      </c>
      <c r="S343" s="100" t="str">
        <f t="shared" si="294"/>
        <v/>
      </c>
      <c r="T343" s="100" t="str">
        <f t="shared" si="294"/>
        <v/>
      </c>
      <c r="U343" s="100" t="str">
        <f t="shared" si="294"/>
        <v/>
      </c>
      <c r="V343" s="100" t="str">
        <f t="shared" si="294"/>
        <v/>
      </c>
      <c r="W343" s="100" t="str">
        <f t="shared" si="294"/>
        <v/>
      </c>
      <c r="X343" s="100" t="str">
        <f t="shared" si="294"/>
        <v/>
      </c>
      <c r="Y343" s="100" t="str">
        <f t="shared" si="294"/>
        <v/>
      </c>
      <c r="Z343" s="100" t="str">
        <f t="shared" si="294"/>
        <v/>
      </c>
      <c r="AA343" s="100" t="str">
        <f t="shared" si="294"/>
        <v/>
      </c>
      <c r="AB343" s="100" t="str">
        <f t="shared" si="294"/>
        <v/>
      </c>
      <c r="AC343" s="100" t="str">
        <f t="shared" si="294"/>
        <v/>
      </c>
      <c r="AD343" s="100" t="str">
        <f t="shared" si="294"/>
        <v/>
      </c>
      <c r="AE343" s="100" t="str">
        <f t="shared" si="294"/>
        <v/>
      </c>
      <c r="AF343" s="100" t="str">
        <f t="shared" si="294"/>
        <v/>
      </c>
      <c r="AG343" s="39"/>
    </row>
    <row r="344" spans="1:33" x14ac:dyDescent="0.2">
      <c r="A344" s="96" t="s">
        <v>583</v>
      </c>
      <c r="B344" s="99" t="str">
        <f t="shared" ref="B344:AF344" si="295">IF((B345=""),"",IF(LogGcat2=0,0,CONCATENATE(B19,"-",B335,"-",LogGcat2)))</f>
        <v/>
      </c>
      <c r="C344" s="99" t="str">
        <f t="shared" si="295"/>
        <v/>
      </c>
      <c r="D344" s="99" t="str">
        <f t="shared" si="295"/>
        <v/>
      </c>
      <c r="E344" s="99" t="str">
        <f t="shared" si="295"/>
        <v/>
      </c>
      <c r="F344" s="99" t="str">
        <f t="shared" si="295"/>
        <v/>
      </c>
      <c r="G344" s="99" t="str">
        <f t="shared" si="295"/>
        <v/>
      </c>
      <c r="H344" s="99" t="str">
        <f t="shared" si="295"/>
        <v/>
      </c>
      <c r="I344" s="99" t="str">
        <f t="shared" si="295"/>
        <v/>
      </c>
      <c r="J344" s="99" t="str">
        <f t="shared" si="295"/>
        <v/>
      </c>
      <c r="K344" s="99" t="str">
        <f t="shared" si="295"/>
        <v/>
      </c>
      <c r="L344" s="99" t="str">
        <f t="shared" si="295"/>
        <v/>
      </c>
      <c r="M344" s="99" t="str">
        <f t="shared" si="295"/>
        <v/>
      </c>
      <c r="N344" s="99" t="str">
        <f t="shared" si="295"/>
        <v/>
      </c>
      <c r="O344" s="99" t="str">
        <f t="shared" si="295"/>
        <v/>
      </c>
      <c r="P344" s="99" t="str">
        <f t="shared" si="295"/>
        <v/>
      </c>
      <c r="Q344" s="99" t="str">
        <f t="shared" si="295"/>
        <v/>
      </c>
      <c r="R344" s="99" t="str">
        <f t="shared" si="295"/>
        <v/>
      </c>
      <c r="S344" s="99" t="str">
        <f t="shared" si="295"/>
        <v/>
      </c>
      <c r="T344" s="99" t="str">
        <f t="shared" si="295"/>
        <v/>
      </c>
      <c r="U344" s="99" t="str">
        <f t="shared" si="295"/>
        <v/>
      </c>
      <c r="V344" s="99" t="str">
        <f t="shared" si="295"/>
        <v/>
      </c>
      <c r="W344" s="99" t="str">
        <f t="shared" si="295"/>
        <v/>
      </c>
      <c r="X344" s="99" t="str">
        <f t="shared" si="295"/>
        <v/>
      </c>
      <c r="Y344" s="99" t="str">
        <f t="shared" si="295"/>
        <v/>
      </c>
      <c r="Z344" s="99" t="str">
        <f t="shared" si="295"/>
        <v/>
      </c>
      <c r="AA344" s="99" t="str">
        <f t="shared" si="295"/>
        <v/>
      </c>
      <c r="AB344" s="99" t="str">
        <f t="shared" si="295"/>
        <v/>
      </c>
      <c r="AC344" s="99" t="str">
        <f t="shared" si="295"/>
        <v/>
      </c>
      <c r="AD344" s="99" t="str">
        <f t="shared" si="295"/>
        <v/>
      </c>
      <c r="AE344" s="99" t="str">
        <f t="shared" si="295"/>
        <v/>
      </c>
      <c r="AF344" s="99" t="str">
        <f t="shared" si="295"/>
        <v/>
      </c>
      <c r="AG344" s="39"/>
    </row>
    <row r="345" spans="1:33" x14ac:dyDescent="0.2">
      <c r="A345" s="96" t="s">
        <v>584</v>
      </c>
      <c r="B345" s="99" t="str">
        <f t="shared" ref="B345:AF345" si="296">IF(OR(LogGcat1="",B334="",B17="",B334=8),"",CONCATENATE(B19,"-",B335,"-",LogGcat1))</f>
        <v/>
      </c>
      <c r="C345" s="99" t="str">
        <f t="shared" si="296"/>
        <v/>
      </c>
      <c r="D345" s="99" t="str">
        <f t="shared" si="296"/>
        <v/>
      </c>
      <c r="E345" s="99" t="str">
        <f t="shared" si="296"/>
        <v/>
      </c>
      <c r="F345" s="99" t="str">
        <f t="shared" si="296"/>
        <v/>
      </c>
      <c r="G345" s="99" t="str">
        <f t="shared" si="296"/>
        <v/>
      </c>
      <c r="H345" s="99" t="str">
        <f t="shared" si="296"/>
        <v/>
      </c>
      <c r="I345" s="99" t="str">
        <f t="shared" si="296"/>
        <v/>
      </c>
      <c r="J345" s="99" t="str">
        <f t="shared" si="296"/>
        <v/>
      </c>
      <c r="K345" s="99" t="str">
        <f t="shared" si="296"/>
        <v/>
      </c>
      <c r="L345" s="99" t="str">
        <f t="shared" si="296"/>
        <v/>
      </c>
      <c r="M345" s="99" t="str">
        <f t="shared" si="296"/>
        <v/>
      </c>
      <c r="N345" s="99" t="str">
        <f t="shared" si="296"/>
        <v/>
      </c>
      <c r="O345" s="99" t="str">
        <f t="shared" si="296"/>
        <v/>
      </c>
      <c r="P345" s="99" t="str">
        <f t="shared" si="296"/>
        <v/>
      </c>
      <c r="Q345" s="99" t="str">
        <f t="shared" si="296"/>
        <v/>
      </c>
      <c r="R345" s="99" t="str">
        <f t="shared" si="296"/>
        <v/>
      </c>
      <c r="S345" s="99" t="str">
        <f t="shared" si="296"/>
        <v/>
      </c>
      <c r="T345" s="99" t="str">
        <f t="shared" si="296"/>
        <v/>
      </c>
      <c r="U345" s="99" t="str">
        <f t="shared" si="296"/>
        <v/>
      </c>
      <c r="V345" s="99" t="str">
        <f t="shared" si="296"/>
        <v/>
      </c>
      <c r="W345" s="99" t="str">
        <f t="shared" si="296"/>
        <v/>
      </c>
      <c r="X345" s="99" t="str">
        <f t="shared" si="296"/>
        <v/>
      </c>
      <c r="Y345" s="99" t="str">
        <f t="shared" si="296"/>
        <v/>
      </c>
      <c r="Z345" s="99" t="str">
        <f t="shared" si="296"/>
        <v/>
      </c>
      <c r="AA345" s="99" t="str">
        <f t="shared" si="296"/>
        <v/>
      </c>
      <c r="AB345" s="99" t="str">
        <f t="shared" si="296"/>
        <v/>
      </c>
      <c r="AC345" s="99" t="str">
        <f t="shared" si="296"/>
        <v/>
      </c>
      <c r="AD345" s="99" t="str">
        <f t="shared" si="296"/>
        <v/>
      </c>
      <c r="AE345" s="99" t="str">
        <f t="shared" si="296"/>
        <v/>
      </c>
      <c r="AF345" s="99" t="str">
        <f t="shared" si="296"/>
        <v/>
      </c>
      <c r="AG345" s="39"/>
    </row>
    <row r="346" spans="1:33" x14ac:dyDescent="0.2">
      <c r="A346" s="96" t="s">
        <v>585</v>
      </c>
      <c r="B346" s="99" t="str">
        <f t="shared" ref="B346:AF346" si="297">IF((B347=""),"",IF(LogGcat2=0,0,CONCATENATE(B19,"-",B334,"-",LogGcat2)))</f>
        <v/>
      </c>
      <c r="C346" s="99" t="str">
        <f t="shared" si="297"/>
        <v/>
      </c>
      <c r="D346" s="99" t="str">
        <f t="shared" si="297"/>
        <v/>
      </c>
      <c r="E346" s="99" t="str">
        <f t="shared" si="297"/>
        <v/>
      </c>
      <c r="F346" s="99" t="str">
        <f t="shared" si="297"/>
        <v/>
      </c>
      <c r="G346" s="99" t="str">
        <f t="shared" si="297"/>
        <v/>
      </c>
      <c r="H346" s="99" t="str">
        <f t="shared" si="297"/>
        <v/>
      </c>
      <c r="I346" s="99" t="str">
        <f t="shared" si="297"/>
        <v/>
      </c>
      <c r="J346" s="99" t="str">
        <f t="shared" si="297"/>
        <v/>
      </c>
      <c r="K346" s="99" t="str">
        <f t="shared" si="297"/>
        <v/>
      </c>
      <c r="L346" s="99" t="str">
        <f t="shared" si="297"/>
        <v/>
      </c>
      <c r="M346" s="99" t="str">
        <f t="shared" si="297"/>
        <v/>
      </c>
      <c r="N346" s="99" t="str">
        <f t="shared" si="297"/>
        <v/>
      </c>
      <c r="O346" s="99" t="str">
        <f t="shared" si="297"/>
        <v/>
      </c>
      <c r="P346" s="99" t="str">
        <f t="shared" si="297"/>
        <v/>
      </c>
      <c r="Q346" s="99" t="str">
        <f t="shared" si="297"/>
        <v/>
      </c>
      <c r="R346" s="99" t="str">
        <f t="shared" si="297"/>
        <v/>
      </c>
      <c r="S346" s="99" t="str">
        <f t="shared" si="297"/>
        <v/>
      </c>
      <c r="T346" s="99" t="str">
        <f t="shared" si="297"/>
        <v/>
      </c>
      <c r="U346" s="99" t="str">
        <f t="shared" si="297"/>
        <v/>
      </c>
      <c r="V346" s="99" t="str">
        <f t="shared" si="297"/>
        <v/>
      </c>
      <c r="W346" s="99" t="str">
        <f t="shared" si="297"/>
        <v/>
      </c>
      <c r="X346" s="99" t="str">
        <f t="shared" si="297"/>
        <v/>
      </c>
      <c r="Y346" s="99" t="str">
        <f t="shared" si="297"/>
        <v/>
      </c>
      <c r="Z346" s="99" t="str">
        <f t="shared" si="297"/>
        <v/>
      </c>
      <c r="AA346" s="99" t="str">
        <f t="shared" si="297"/>
        <v/>
      </c>
      <c r="AB346" s="99" t="str">
        <f t="shared" si="297"/>
        <v/>
      </c>
      <c r="AC346" s="99" t="str">
        <f t="shared" si="297"/>
        <v/>
      </c>
      <c r="AD346" s="99" t="str">
        <f t="shared" si="297"/>
        <v/>
      </c>
      <c r="AE346" s="99" t="str">
        <f t="shared" si="297"/>
        <v/>
      </c>
      <c r="AF346" s="99" t="str">
        <f t="shared" si="297"/>
        <v/>
      </c>
      <c r="AG346" s="39"/>
    </row>
    <row r="347" spans="1:33" x14ac:dyDescent="0.2">
      <c r="A347" s="96" t="s">
        <v>586</v>
      </c>
      <c r="B347" s="99" t="str">
        <f t="shared" ref="B347:AF347" si="298">IF(OR(LogGcat1="",B334="",B17="",B334=8),"",CONCATENATE(B19,"-",B334,"-",LogGcat1))</f>
        <v/>
      </c>
      <c r="C347" s="99" t="str">
        <f t="shared" si="298"/>
        <v/>
      </c>
      <c r="D347" s="99" t="str">
        <f t="shared" si="298"/>
        <v/>
      </c>
      <c r="E347" s="99" t="str">
        <f t="shared" si="298"/>
        <v/>
      </c>
      <c r="F347" s="99" t="str">
        <f t="shared" si="298"/>
        <v/>
      </c>
      <c r="G347" s="99" t="str">
        <f t="shared" si="298"/>
        <v/>
      </c>
      <c r="H347" s="99" t="str">
        <f t="shared" si="298"/>
        <v/>
      </c>
      <c r="I347" s="99" t="str">
        <f t="shared" si="298"/>
        <v/>
      </c>
      <c r="J347" s="99" t="str">
        <f t="shared" si="298"/>
        <v/>
      </c>
      <c r="K347" s="99" t="str">
        <f t="shared" si="298"/>
        <v/>
      </c>
      <c r="L347" s="99" t="str">
        <f t="shared" si="298"/>
        <v/>
      </c>
      <c r="M347" s="99" t="str">
        <f t="shared" si="298"/>
        <v/>
      </c>
      <c r="N347" s="99" t="str">
        <f t="shared" si="298"/>
        <v/>
      </c>
      <c r="O347" s="99" t="str">
        <f t="shared" si="298"/>
        <v/>
      </c>
      <c r="P347" s="99" t="str">
        <f t="shared" si="298"/>
        <v/>
      </c>
      <c r="Q347" s="99" t="str">
        <f t="shared" si="298"/>
        <v/>
      </c>
      <c r="R347" s="99" t="str">
        <f t="shared" si="298"/>
        <v/>
      </c>
      <c r="S347" s="99" t="str">
        <f t="shared" si="298"/>
        <v/>
      </c>
      <c r="T347" s="99" t="str">
        <f t="shared" si="298"/>
        <v/>
      </c>
      <c r="U347" s="99" t="str">
        <f t="shared" si="298"/>
        <v/>
      </c>
      <c r="V347" s="99" t="str">
        <f t="shared" si="298"/>
        <v/>
      </c>
      <c r="W347" s="99" t="str">
        <f t="shared" si="298"/>
        <v/>
      </c>
      <c r="X347" s="99" t="str">
        <f t="shared" si="298"/>
        <v/>
      </c>
      <c r="Y347" s="99" t="str">
        <f t="shared" si="298"/>
        <v/>
      </c>
      <c r="Z347" s="99" t="str">
        <f t="shared" si="298"/>
        <v/>
      </c>
      <c r="AA347" s="99" t="str">
        <f t="shared" si="298"/>
        <v/>
      </c>
      <c r="AB347" s="99" t="str">
        <f t="shared" si="298"/>
        <v/>
      </c>
      <c r="AC347" s="99" t="str">
        <f t="shared" si="298"/>
        <v/>
      </c>
      <c r="AD347" s="99" t="str">
        <f t="shared" si="298"/>
        <v/>
      </c>
      <c r="AE347" s="99" t="str">
        <f t="shared" si="298"/>
        <v/>
      </c>
      <c r="AF347" s="99" t="str">
        <f t="shared" si="298"/>
        <v/>
      </c>
      <c r="AG347" s="39"/>
    </row>
    <row r="348" spans="1:33" x14ac:dyDescent="0.2">
      <c r="A348" s="96" t="s">
        <v>587</v>
      </c>
      <c r="B348" s="99" t="str">
        <f t="shared" ref="B348:AF348" si="299">IF((B349=""),"",IF(LogGcat2=0,0,CONCATENATE(B18,"-",B335,"-",LogGcat2)))</f>
        <v/>
      </c>
      <c r="C348" s="99" t="str">
        <f t="shared" si="299"/>
        <v/>
      </c>
      <c r="D348" s="99" t="str">
        <f t="shared" si="299"/>
        <v/>
      </c>
      <c r="E348" s="99" t="str">
        <f t="shared" si="299"/>
        <v/>
      </c>
      <c r="F348" s="99" t="str">
        <f t="shared" si="299"/>
        <v/>
      </c>
      <c r="G348" s="99" t="str">
        <f t="shared" si="299"/>
        <v/>
      </c>
      <c r="H348" s="99" t="str">
        <f t="shared" si="299"/>
        <v/>
      </c>
      <c r="I348" s="99" t="str">
        <f t="shared" si="299"/>
        <v/>
      </c>
      <c r="J348" s="99" t="str">
        <f t="shared" si="299"/>
        <v/>
      </c>
      <c r="K348" s="99" t="str">
        <f t="shared" si="299"/>
        <v/>
      </c>
      <c r="L348" s="99" t="str">
        <f t="shared" si="299"/>
        <v/>
      </c>
      <c r="M348" s="99" t="str">
        <f t="shared" si="299"/>
        <v/>
      </c>
      <c r="N348" s="99" t="str">
        <f t="shared" si="299"/>
        <v/>
      </c>
      <c r="O348" s="99" t="str">
        <f t="shared" si="299"/>
        <v/>
      </c>
      <c r="P348" s="99" t="str">
        <f t="shared" si="299"/>
        <v/>
      </c>
      <c r="Q348" s="99" t="str">
        <f t="shared" si="299"/>
        <v/>
      </c>
      <c r="R348" s="99" t="str">
        <f t="shared" si="299"/>
        <v/>
      </c>
      <c r="S348" s="99" t="str">
        <f t="shared" si="299"/>
        <v/>
      </c>
      <c r="T348" s="99" t="str">
        <f t="shared" si="299"/>
        <v/>
      </c>
      <c r="U348" s="99" t="str">
        <f t="shared" si="299"/>
        <v/>
      </c>
      <c r="V348" s="99" t="str">
        <f t="shared" si="299"/>
        <v/>
      </c>
      <c r="W348" s="99" t="str">
        <f t="shared" si="299"/>
        <v/>
      </c>
      <c r="X348" s="99" t="str">
        <f t="shared" si="299"/>
        <v/>
      </c>
      <c r="Y348" s="99" t="str">
        <f t="shared" si="299"/>
        <v/>
      </c>
      <c r="Z348" s="99" t="str">
        <f t="shared" si="299"/>
        <v/>
      </c>
      <c r="AA348" s="99" t="str">
        <f t="shared" si="299"/>
        <v/>
      </c>
      <c r="AB348" s="99" t="str">
        <f t="shared" si="299"/>
        <v/>
      </c>
      <c r="AC348" s="99" t="str">
        <f t="shared" si="299"/>
        <v/>
      </c>
      <c r="AD348" s="99" t="str">
        <f t="shared" si="299"/>
        <v/>
      </c>
      <c r="AE348" s="99" t="str">
        <f t="shared" si="299"/>
        <v/>
      </c>
      <c r="AF348" s="99" t="str">
        <f t="shared" si="299"/>
        <v/>
      </c>
      <c r="AG348" s="39"/>
    </row>
    <row r="349" spans="1:33" x14ac:dyDescent="0.2">
      <c r="A349" s="96" t="s">
        <v>588</v>
      </c>
      <c r="B349" s="99" t="str">
        <f t="shared" ref="B349:AF349" si="300">IF(OR(LogGcat1="",B334="",B17="",B334=8),"",CONCATENATE(B18,"-",B335,"-",LogGcat1))</f>
        <v/>
      </c>
      <c r="C349" s="99" t="str">
        <f t="shared" si="300"/>
        <v/>
      </c>
      <c r="D349" s="99" t="str">
        <f t="shared" si="300"/>
        <v/>
      </c>
      <c r="E349" s="99" t="str">
        <f t="shared" si="300"/>
        <v/>
      </c>
      <c r="F349" s="99" t="str">
        <f t="shared" si="300"/>
        <v/>
      </c>
      <c r="G349" s="99" t="str">
        <f t="shared" si="300"/>
        <v/>
      </c>
      <c r="H349" s="99" t="str">
        <f t="shared" si="300"/>
        <v/>
      </c>
      <c r="I349" s="99" t="str">
        <f t="shared" si="300"/>
        <v/>
      </c>
      <c r="J349" s="99" t="str">
        <f t="shared" si="300"/>
        <v/>
      </c>
      <c r="K349" s="99" t="str">
        <f t="shared" si="300"/>
        <v/>
      </c>
      <c r="L349" s="99" t="str">
        <f t="shared" si="300"/>
        <v/>
      </c>
      <c r="M349" s="99" t="str">
        <f t="shared" si="300"/>
        <v/>
      </c>
      <c r="N349" s="99" t="str">
        <f t="shared" si="300"/>
        <v/>
      </c>
      <c r="O349" s="99" t="str">
        <f t="shared" si="300"/>
        <v/>
      </c>
      <c r="P349" s="99" t="str">
        <f t="shared" si="300"/>
        <v/>
      </c>
      <c r="Q349" s="99" t="str">
        <f t="shared" si="300"/>
        <v/>
      </c>
      <c r="R349" s="99" t="str">
        <f t="shared" si="300"/>
        <v/>
      </c>
      <c r="S349" s="99" t="str">
        <f t="shared" si="300"/>
        <v/>
      </c>
      <c r="T349" s="99" t="str">
        <f t="shared" si="300"/>
        <v/>
      </c>
      <c r="U349" s="99" t="str">
        <f t="shared" si="300"/>
        <v/>
      </c>
      <c r="V349" s="99" t="str">
        <f t="shared" si="300"/>
        <v/>
      </c>
      <c r="W349" s="99" t="str">
        <f t="shared" si="300"/>
        <v/>
      </c>
      <c r="X349" s="99" t="str">
        <f t="shared" si="300"/>
        <v/>
      </c>
      <c r="Y349" s="99" t="str">
        <f t="shared" si="300"/>
        <v/>
      </c>
      <c r="Z349" s="99" t="str">
        <f t="shared" si="300"/>
        <v/>
      </c>
      <c r="AA349" s="99" t="str">
        <f t="shared" si="300"/>
        <v/>
      </c>
      <c r="AB349" s="99" t="str">
        <f t="shared" si="300"/>
        <v/>
      </c>
      <c r="AC349" s="99" t="str">
        <f t="shared" si="300"/>
        <v/>
      </c>
      <c r="AD349" s="99" t="str">
        <f t="shared" si="300"/>
        <v/>
      </c>
      <c r="AE349" s="99" t="str">
        <f t="shared" si="300"/>
        <v/>
      </c>
      <c r="AF349" s="99" t="str">
        <f t="shared" si="300"/>
        <v/>
      </c>
      <c r="AG349" s="39"/>
    </row>
    <row r="350" spans="1:33" x14ac:dyDescent="0.2">
      <c r="A350" s="96" t="s">
        <v>589</v>
      </c>
      <c r="B350" s="99" t="str">
        <f t="shared" ref="B350:AF350" si="301">IF((B351=""),"",IF(LogGcat2=0,0,CONCATENATE(B18,"-",B334,"-",LogGcat2)))</f>
        <v/>
      </c>
      <c r="C350" s="99" t="str">
        <f t="shared" si="301"/>
        <v/>
      </c>
      <c r="D350" s="99" t="str">
        <f t="shared" si="301"/>
        <v/>
      </c>
      <c r="E350" s="99" t="str">
        <f t="shared" si="301"/>
        <v/>
      </c>
      <c r="F350" s="99" t="str">
        <f t="shared" si="301"/>
        <v/>
      </c>
      <c r="G350" s="99" t="str">
        <f t="shared" si="301"/>
        <v/>
      </c>
      <c r="H350" s="99" t="str">
        <f t="shared" si="301"/>
        <v/>
      </c>
      <c r="I350" s="99" t="str">
        <f t="shared" si="301"/>
        <v/>
      </c>
      <c r="J350" s="99" t="str">
        <f t="shared" si="301"/>
        <v/>
      </c>
      <c r="K350" s="99" t="str">
        <f t="shared" si="301"/>
        <v/>
      </c>
      <c r="L350" s="99" t="str">
        <f t="shared" si="301"/>
        <v/>
      </c>
      <c r="M350" s="99" t="str">
        <f t="shared" si="301"/>
        <v/>
      </c>
      <c r="N350" s="99" t="str">
        <f t="shared" si="301"/>
        <v/>
      </c>
      <c r="O350" s="99" t="str">
        <f t="shared" si="301"/>
        <v/>
      </c>
      <c r="P350" s="99" t="str">
        <f t="shared" si="301"/>
        <v/>
      </c>
      <c r="Q350" s="99" t="str">
        <f t="shared" si="301"/>
        <v/>
      </c>
      <c r="R350" s="99" t="str">
        <f t="shared" si="301"/>
        <v/>
      </c>
      <c r="S350" s="99" t="str">
        <f t="shared" si="301"/>
        <v/>
      </c>
      <c r="T350" s="99" t="str">
        <f t="shared" si="301"/>
        <v/>
      </c>
      <c r="U350" s="99" t="str">
        <f t="shared" si="301"/>
        <v/>
      </c>
      <c r="V350" s="99" t="str">
        <f t="shared" si="301"/>
        <v/>
      </c>
      <c r="W350" s="99" t="str">
        <f t="shared" si="301"/>
        <v/>
      </c>
      <c r="X350" s="99" t="str">
        <f t="shared" si="301"/>
        <v/>
      </c>
      <c r="Y350" s="99" t="str">
        <f t="shared" si="301"/>
        <v/>
      </c>
      <c r="Z350" s="99" t="str">
        <f t="shared" si="301"/>
        <v/>
      </c>
      <c r="AA350" s="99" t="str">
        <f t="shared" si="301"/>
        <v/>
      </c>
      <c r="AB350" s="99" t="str">
        <f t="shared" si="301"/>
        <v/>
      </c>
      <c r="AC350" s="99" t="str">
        <f t="shared" si="301"/>
        <v/>
      </c>
      <c r="AD350" s="99" t="str">
        <f t="shared" si="301"/>
        <v/>
      </c>
      <c r="AE350" s="99" t="str">
        <f t="shared" si="301"/>
        <v/>
      </c>
      <c r="AF350" s="99" t="str">
        <f t="shared" si="301"/>
        <v/>
      </c>
      <c r="AG350" s="39"/>
    </row>
    <row r="351" spans="1:33" x14ac:dyDescent="0.2">
      <c r="A351" s="96" t="s">
        <v>590</v>
      </c>
      <c r="B351" s="99" t="str">
        <f t="shared" ref="B351:AF351" si="302">IF(OR(LogGcat1="",B334="",B17="",B334=8),"",CONCATENATE(B18,"-",B334,"-",LogGcat1))</f>
        <v/>
      </c>
      <c r="C351" s="99" t="str">
        <f t="shared" si="302"/>
        <v/>
      </c>
      <c r="D351" s="99" t="str">
        <f t="shared" si="302"/>
        <v/>
      </c>
      <c r="E351" s="99" t="str">
        <f t="shared" si="302"/>
        <v/>
      </c>
      <c r="F351" s="99" t="str">
        <f t="shared" si="302"/>
        <v/>
      </c>
      <c r="G351" s="99" t="str">
        <f t="shared" si="302"/>
        <v/>
      </c>
      <c r="H351" s="99" t="str">
        <f t="shared" si="302"/>
        <v/>
      </c>
      <c r="I351" s="99" t="str">
        <f t="shared" si="302"/>
        <v/>
      </c>
      <c r="J351" s="99" t="str">
        <f t="shared" si="302"/>
        <v/>
      </c>
      <c r="K351" s="99" t="str">
        <f t="shared" si="302"/>
        <v/>
      </c>
      <c r="L351" s="99" t="str">
        <f t="shared" si="302"/>
        <v/>
      </c>
      <c r="M351" s="99" t="str">
        <f t="shared" si="302"/>
        <v/>
      </c>
      <c r="N351" s="99" t="str">
        <f t="shared" si="302"/>
        <v/>
      </c>
      <c r="O351" s="99" t="str">
        <f t="shared" si="302"/>
        <v/>
      </c>
      <c r="P351" s="99" t="str">
        <f t="shared" si="302"/>
        <v/>
      </c>
      <c r="Q351" s="99" t="str">
        <f t="shared" si="302"/>
        <v/>
      </c>
      <c r="R351" s="99" t="str">
        <f t="shared" si="302"/>
        <v/>
      </c>
      <c r="S351" s="99" t="str">
        <f t="shared" si="302"/>
        <v/>
      </c>
      <c r="T351" s="99" t="str">
        <f t="shared" si="302"/>
        <v/>
      </c>
      <c r="U351" s="99" t="str">
        <f t="shared" si="302"/>
        <v/>
      </c>
      <c r="V351" s="99" t="str">
        <f t="shared" si="302"/>
        <v/>
      </c>
      <c r="W351" s="99" t="str">
        <f t="shared" si="302"/>
        <v/>
      </c>
      <c r="X351" s="99" t="str">
        <f t="shared" si="302"/>
        <v/>
      </c>
      <c r="Y351" s="99" t="str">
        <f t="shared" si="302"/>
        <v/>
      </c>
      <c r="Z351" s="99" t="str">
        <f t="shared" si="302"/>
        <v/>
      </c>
      <c r="AA351" s="99" t="str">
        <f t="shared" si="302"/>
        <v/>
      </c>
      <c r="AB351" s="99" t="str">
        <f t="shared" si="302"/>
        <v/>
      </c>
      <c r="AC351" s="99" t="str">
        <f t="shared" si="302"/>
        <v/>
      </c>
      <c r="AD351" s="99" t="str">
        <f t="shared" si="302"/>
        <v/>
      </c>
      <c r="AE351" s="99" t="str">
        <f t="shared" si="302"/>
        <v/>
      </c>
      <c r="AF351" s="99" t="str">
        <f t="shared" si="302"/>
        <v/>
      </c>
      <c r="AG351" s="39"/>
    </row>
    <row r="352" spans="1:33" x14ac:dyDescent="0.2">
      <c r="A352" s="96" t="s">
        <v>452</v>
      </c>
      <c r="B352" s="99" t="str">
        <f t="shared" ref="B352:AF352" si="303">IF(OR(B331="",B344="",B18=""),"",HLOOKUP(B344,CTtable,B338+1,FALSE))</f>
        <v/>
      </c>
      <c r="C352" s="99" t="str">
        <f t="shared" si="303"/>
        <v/>
      </c>
      <c r="D352" s="99" t="str">
        <f t="shared" si="303"/>
        <v/>
      </c>
      <c r="E352" s="99" t="str">
        <f t="shared" si="303"/>
        <v/>
      </c>
      <c r="F352" s="99" t="str">
        <f t="shared" si="303"/>
        <v/>
      </c>
      <c r="G352" s="99" t="str">
        <f t="shared" si="303"/>
        <v/>
      </c>
      <c r="H352" s="99" t="str">
        <f t="shared" si="303"/>
        <v/>
      </c>
      <c r="I352" s="99" t="str">
        <f t="shared" si="303"/>
        <v/>
      </c>
      <c r="J352" s="99" t="str">
        <f t="shared" si="303"/>
        <v/>
      </c>
      <c r="K352" s="99" t="str">
        <f t="shared" si="303"/>
        <v/>
      </c>
      <c r="L352" s="99" t="str">
        <f t="shared" si="303"/>
        <v/>
      </c>
      <c r="M352" s="99" t="str">
        <f t="shared" si="303"/>
        <v/>
      </c>
      <c r="N352" s="99" t="str">
        <f t="shared" si="303"/>
        <v/>
      </c>
      <c r="O352" s="99" t="str">
        <f t="shared" si="303"/>
        <v/>
      </c>
      <c r="P352" s="99" t="str">
        <f t="shared" si="303"/>
        <v/>
      </c>
      <c r="Q352" s="99" t="str">
        <f t="shared" si="303"/>
        <v/>
      </c>
      <c r="R352" s="99" t="str">
        <f t="shared" si="303"/>
        <v/>
      </c>
      <c r="S352" s="99" t="str">
        <f t="shared" si="303"/>
        <v/>
      </c>
      <c r="T352" s="99" t="str">
        <f t="shared" si="303"/>
        <v/>
      </c>
      <c r="U352" s="99" t="str">
        <f t="shared" si="303"/>
        <v/>
      </c>
      <c r="V352" s="99" t="str">
        <f t="shared" si="303"/>
        <v/>
      </c>
      <c r="W352" s="99" t="str">
        <f t="shared" si="303"/>
        <v/>
      </c>
      <c r="X352" s="99" t="str">
        <f t="shared" si="303"/>
        <v/>
      </c>
      <c r="Y352" s="99" t="str">
        <f t="shared" si="303"/>
        <v/>
      </c>
      <c r="Z352" s="99" t="str">
        <f t="shared" si="303"/>
        <v/>
      </c>
      <c r="AA352" s="99" t="str">
        <f t="shared" si="303"/>
        <v/>
      </c>
      <c r="AB352" s="99" t="str">
        <f t="shared" si="303"/>
        <v/>
      </c>
      <c r="AC352" s="99" t="str">
        <f t="shared" si="303"/>
        <v/>
      </c>
      <c r="AD352" s="99" t="str">
        <f t="shared" si="303"/>
        <v/>
      </c>
      <c r="AE352" s="99" t="str">
        <f t="shared" si="303"/>
        <v/>
      </c>
      <c r="AF352" s="99" t="str">
        <f t="shared" si="303"/>
        <v/>
      </c>
      <c r="AG352" s="39"/>
    </row>
    <row r="353" spans="1:33" x14ac:dyDescent="0.2">
      <c r="A353" s="96" t="s">
        <v>453</v>
      </c>
      <c r="B353" s="99" t="str">
        <f t="shared" ref="B353:AF353" si="304">IF(OR(B331="",B345="",B18=""),"",HLOOKUP(B345,CTtable,B338+1,FALSE))</f>
        <v/>
      </c>
      <c r="C353" s="99" t="str">
        <f t="shared" si="304"/>
        <v/>
      </c>
      <c r="D353" s="99" t="str">
        <f t="shared" si="304"/>
        <v/>
      </c>
      <c r="E353" s="99" t="str">
        <f t="shared" si="304"/>
        <v/>
      </c>
      <c r="F353" s="99" t="str">
        <f t="shared" si="304"/>
        <v/>
      </c>
      <c r="G353" s="99" t="str">
        <f t="shared" si="304"/>
        <v/>
      </c>
      <c r="H353" s="99" t="str">
        <f t="shared" si="304"/>
        <v/>
      </c>
      <c r="I353" s="99" t="str">
        <f t="shared" si="304"/>
        <v/>
      </c>
      <c r="J353" s="99" t="str">
        <f t="shared" si="304"/>
        <v/>
      </c>
      <c r="K353" s="99" t="str">
        <f t="shared" si="304"/>
        <v/>
      </c>
      <c r="L353" s="99" t="str">
        <f t="shared" si="304"/>
        <v/>
      </c>
      <c r="M353" s="99" t="str">
        <f t="shared" si="304"/>
        <v/>
      </c>
      <c r="N353" s="99" t="str">
        <f t="shared" si="304"/>
        <v/>
      </c>
      <c r="O353" s="99" t="str">
        <f t="shared" si="304"/>
        <v/>
      </c>
      <c r="P353" s="99" t="str">
        <f t="shared" si="304"/>
        <v/>
      </c>
      <c r="Q353" s="99" t="str">
        <f t="shared" si="304"/>
        <v/>
      </c>
      <c r="R353" s="99" t="str">
        <f t="shared" si="304"/>
        <v/>
      </c>
      <c r="S353" s="99" t="str">
        <f t="shared" si="304"/>
        <v/>
      </c>
      <c r="T353" s="99" t="str">
        <f t="shared" si="304"/>
        <v/>
      </c>
      <c r="U353" s="99" t="str">
        <f t="shared" si="304"/>
        <v/>
      </c>
      <c r="V353" s="99" t="str">
        <f t="shared" si="304"/>
        <v/>
      </c>
      <c r="W353" s="99" t="str">
        <f t="shared" si="304"/>
        <v/>
      </c>
      <c r="X353" s="99" t="str">
        <f t="shared" si="304"/>
        <v/>
      </c>
      <c r="Y353" s="99" t="str">
        <f t="shared" si="304"/>
        <v/>
      </c>
      <c r="Z353" s="99" t="str">
        <f t="shared" si="304"/>
        <v/>
      </c>
      <c r="AA353" s="99" t="str">
        <f t="shared" si="304"/>
        <v/>
      </c>
      <c r="AB353" s="99" t="str">
        <f t="shared" si="304"/>
        <v/>
      </c>
      <c r="AC353" s="99" t="str">
        <f t="shared" si="304"/>
        <v/>
      </c>
      <c r="AD353" s="99" t="str">
        <f t="shared" si="304"/>
        <v/>
      </c>
      <c r="AE353" s="99" t="str">
        <f t="shared" si="304"/>
        <v/>
      </c>
      <c r="AF353" s="99" t="str">
        <f t="shared" si="304"/>
        <v/>
      </c>
      <c r="AG353" s="39"/>
    </row>
    <row r="354" spans="1:33" x14ac:dyDescent="0.2">
      <c r="A354" s="96" t="s">
        <v>454</v>
      </c>
      <c r="B354" s="99" t="str">
        <f t="shared" ref="B354:AF354" si="305">IF(OR(B331="",B344="",B18=""),"",HLOOKUP(B344,CTtable,B337+1,FALSE))</f>
        <v/>
      </c>
      <c r="C354" s="99" t="str">
        <f t="shared" si="305"/>
        <v/>
      </c>
      <c r="D354" s="99" t="str">
        <f t="shared" si="305"/>
        <v/>
      </c>
      <c r="E354" s="99" t="str">
        <f t="shared" si="305"/>
        <v/>
      </c>
      <c r="F354" s="99" t="str">
        <f t="shared" si="305"/>
        <v/>
      </c>
      <c r="G354" s="99" t="str">
        <f t="shared" si="305"/>
        <v/>
      </c>
      <c r="H354" s="99" t="str">
        <f t="shared" si="305"/>
        <v/>
      </c>
      <c r="I354" s="99" t="str">
        <f t="shared" si="305"/>
        <v/>
      </c>
      <c r="J354" s="99" t="str">
        <f t="shared" si="305"/>
        <v/>
      </c>
      <c r="K354" s="99" t="str">
        <f t="shared" si="305"/>
        <v/>
      </c>
      <c r="L354" s="99" t="str">
        <f t="shared" si="305"/>
        <v/>
      </c>
      <c r="M354" s="99" t="str">
        <f t="shared" si="305"/>
        <v/>
      </c>
      <c r="N354" s="99" t="str">
        <f t="shared" si="305"/>
        <v/>
      </c>
      <c r="O354" s="99" t="str">
        <f t="shared" si="305"/>
        <v/>
      </c>
      <c r="P354" s="99" t="str">
        <f t="shared" si="305"/>
        <v/>
      </c>
      <c r="Q354" s="99" t="str">
        <f t="shared" si="305"/>
        <v/>
      </c>
      <c r="R354" s="99" t="str">
        <f t="shared" si="305"/>
        <v/>
      </c>
      <c r="S354" s="99" t="str">
        <f t="shared" si="305"/>
        <v/>
      </c>
      <c r="T354" s="99" t="str">
        <f t="shared" si="305"/>
        <v/>
      </c>
      <c r="U354" s="99" t="str">
        <f t="shared" si="305"/>
        <v/>
      </c>
      <c r="V354" s="99" t="str">
        <f t="shared" si="305"/>
        <v/>
      </c>
      <c r="W354" s="99" t="str">
        <f t="shared" si="305"/>
        <v/>
      </c>
      <c r="X354" s="99" t="str">
        <f t="shared" si="305"/>
        <v/>
      </c>
      <c r="Y354" s="99" t="str">
        <f t="shared" si="305"/>
        <v/>
      </c>
      <c r="Z354" s="99" t="str">
        <f t="shared" si="305"/>
        <v/>
      </c>
      <c r="AA354" s="99" t="str">
        <f t="shared" si="305"/>
        <v/>
      </c>
      <c r="AB354" s="99" t="str">
        <f t="shared" si="305"/>
        <v/>
      </c>
      <c r="AC354" s="99" t="str">
        <f t="shared" si="305"/>
        <v/>
      </c>
      <c r="AD354" s="99" t="str">
        <f t="shared" si="305"/>
        <v/>
      </c>
      <c r="AE354" s="99" t="str">
        <f t="shared" si="305"/>
        <v/>
      </c>
      <c r="AF354" s="99" t="str">
        <f t="shared" si="305"/>
        <v/>
      </c>
      <c r="AG354" s="39"/>
    </row>
    <row r="355" spans="1:33" x14ac:dyDescent="0.2">
      <c r="A355" s="96" t="s">
        <v>455</v>
      </c>
      <c r="B355" s="99" t="str">
        <f t="shared" ref="B355:AF355" si="306">IF(OR(B331="",B345="",B18=""),"",HLOOKUP(B345,CTtable,B337+1,FALSE))</f>
        <v/>
      </c>
      <c r="C355" s="99" t="str">
        <f t="shared" si="306"/>
        <v/>
      </c>
      <c r="D355" s="99" t="str">
        <f t="shared" si="306"/>
        <v/>
      </c>
      <c r="E355" s="99" t="str">
        <f t="shared" si="306"/>
        <v/>
      </c>
      <c r="F355" s="99" t="str">
        <f t="shared" si="306"/>
        <v/>
      </c>
      <c r="G355" s="99" t="str">
        <f t="shared" si="306"/>
        <v/>
      </c>
      <c r="H355" s="99" t="str">
        <f t="shared" si="306"/>
        <v/>
      </c>
      <c r="I355" s="99" t="str">
        <f t="shared" si="306"/>
        <v/>
      </c>
      <c r="J355" s="99" t="str">
        <f t="shared" si="306"/>
        <v/>
      </c>
      <c r="K355" s="99" t="str">
        <f t="shared" si="306"/>
        <v/>
      </c>
      <c r="L355" s="99" t="str">
        <f t="shared" si="306"/>
        <v/>
      </c>
      <c r="M355" s="99" t="str">
        <f t="shared" si="306"/>
        <v/>
      </c>
      <c r="N355" s="99" t="str">
        <f t="shared" si="306"/>
        <v/>
      </c>
      <c r="O355" s="99" t="str">
        <f t="shared" si="306"/>
        <v/>
      </c>
      <c r="P355" s="99" t="str">
        <f t="shared" si="306"/>
        <v/>
      </c>
      <c r="Q355" s="99" t="str">
        <f t="shared" si="306"/>
        <v/>
      </c>
      <c r="R355" s="99" t="str">
        <f t="shared" si="306"/>
        <v/>
      </c>
      <c r="S355" s="99" t="str">
        <f t="shared" si="306"/>
        <v/>
      </c>
      <c r="T355" s="99" t="str">
        <f t="shared" si="306"/>
        <v/>
      </c>
      <c r="U355" s="99" t="str">
        <f t="shared" si="306"/>
        <v/>
      </c>
      <c r="V355" s="99" t="str">
        <f t="shared" si="306"/>
        <v/>
      </c>
      <c r="W355" s="99" t="str">
        <f t="shared" si="306"/>
        <v/>
      </c>
      <c r="X355" s="99" t="str">
        <f t="shared" si="306"/>
        <v/>
      </c>
      <c r="Y355" s="99" t="str">
        <f t="shared" si="306"/>
        <v/>
      </c>
      <c r="Z355" s="99" t="str">
        <f t="shared" si="306"/>
        <v/>
      </c>
      <c r="AA355" s="99" t="str">
        <f t="shared" si="306"/>
        <v/>
      </c>
      <c r="AB355" s="99" t="str">
        <f t="shared" si="306"/>
        <v/>
      </c>
      <c r="AC355" s="99" t="str">
        <f t="shared" si="306"/>
        <v/>
      </c>
      <c r="AD355" s="99" t="str">
        <f t="shared" si="306"/>
        <v/>
      </c>
      <c r="AE355" s="99" t="str">
        <f t="shared" si="306"/>
        <v/>
      </c>
      <c r="AF355" s="99" t="str">
        <f t="shared" si="306"/>
        <v/>
      </c>
      <c r="AG355" s="39"/>
    </row>
    <row r="356" spans="1:33" x14ac:dyDescent="0.2">
      <c r="A356" s="96" t="s">
        <v>456</v>
      </c>
      <c r="B356" s="99" t="str">
        <f t="shared" ref="B356:AF356" si="307">IF(OR(B331="",B346="",B18=""),"",HLOOKUP(B346,CTtable,B338+1,FALSE))</f>
        <v/>
      </c>
      <c r="C356" s="99" t="str">
        <f t="shared" si="307"/>
        <v/>
      </c>
      <c r="D356" s="99" t="str">
        <f t="shared" si="307"/>
        <v/>
      </c>
      <c r="E356" s="99" t="str">
        <f t="shared" si="307"/>
        <v/>
      </c>
      <c r="F356" s="99" t="str">
        <f t="shared" si="307"/>
        <v/>
      </c>
      <c r="G356" s="99" t="str">
        <f t="shared" si="307"/>
        <v/>
      </c>
      <c r="H356" s="99" t="str">
        <f t="shared" si="307"/>
        <v/>
      </c>
      <c r="I356" s="99" t="str">
        <f t="shared" si="307"/>
        <v/>
      </c>
      <c r="J356" s="99" t="str">
        <f t="shared" si="307"/>
        <v/>
      </c>
      <c r="K356" s="99" t="str">
        <f t="shared" si="307"/>
        <v/>
      </c>
      <c r="L356" s="99" t="str">
        <f t="shared" si="307"/>
        <v/>
      </c>
      <c r="M356" s="99" t="str">
        <f t="shared" si="307"/>
        <v/>
      </c>
      <c r="N356" s="99" t="str">
        <f t="shared" si="307"/>
        <v/>
      </c>
      <c r="O356" s="99" t="str">
        <f t="shared" si="307"/>
        <v/>
      </c>
      <c r="P356" s="99" t="str">
        <f t="shared" si="307"/>
        <v/>
      </c>
      <c r="Q356" s="99" t="str">
        <f t="shared" si="307"/>
        <v/>
      </c>
      <c r="R356" s="99" t="str">
        <f t="shared" si="307"/>
        <v/>
      </c>
      <c r="S356" s="99" t="str">
        <f t="shared" si="307"/>
        <v/>
      </c>
      <c r="T356" s="99" t="str">
        <f t="shared" si="307"/>
        <v/>
      </c>
      <c r="U356" s="99" t="str">
        <f t="shared" si="307"/>
        <v/>
      </c>
      <c r="V356" s="99" t="str">
        <f t="shared" si="307"/>
        <v/>
      </c>
      <c r="W356" s="99" t="str">
        <f t="shared" si="307"/>
        <v/>
      </c>
      <c r="X356" s="99" t="str">
        <f t="shared" si="307"/>
        <v/>
      </c>
      <c r="Y356" s="99" t="str">
        <f t="shared" si="307"/>
        <v/>
      </c>
      <c r="Z356" s="99" t="str">
        <f t="shared" si="307"/>
        <v/>
      </c>
      <c r="AA356" s="99" t="str">
        <f t="shared" si="307"/>
        <v/>
      </c>
      <c r="AB356" s="99" t="str">
        <f t="shared" si="307"/>
        <v/>
      </c>
      <c r="AC356" s="99" t="str">
        <f t="shared" si="307"/>
        <v/>
      </c>
      <c r="AD356" s="99" t="str">
        <f t="shared" si="307"/>
        <v/>
      </c>
      <c r="AE356" s="99" t="str">
        <f t="shared" si="307"/>
        <v/>
      </c>
      <c r="AF356" s="99" t="str">
        <f t="shared" si="307"/>
        <v/>
      </c>
      <c r="AG356" s="39"/>
    </row>
    <row r="357" spans="1:33" x14ac:dyDescent="0.2">
      <c r="A357" s="96" t="s">
        <v>457</v>
      </c>
      <c r="B357" s="99" t="str">
        <f t="shared" ref="B357:AF357" si="308">IF(OR(B331="",B347="",B18=""),"",HLOOKUP(B347,CTtable,B338+1,FALSE))</f>
        <v/>
      </c>
      <c r="C357" s="99" t="str">
        <f t="shared" si="308"/>
        <v/>
      </c>
      <c r="D357" s="99" t="str">
        <f t="shared" si="308"/>
        <v/>
      </c>
      <c r="E357" s="99" t="str">
        <f t="shared" si="308"/>
        <v/>
      </c>
      <c r="F357" s="99" t="str">
        <f t="shared" si="308"/>
        <v/>
      </c>
      <c r="G357" s="99" t="str">
        <f t="shared" si="308"/>
        <v/>
      </c>
      <c r="H357" s="99" t="str">
        <f t="shared" si="308"/>
        <v/>
      </c>
      <c r="I357" s="99" t="str">
        <f t="shared" si="308"/>
        <v/>
      </c>
      <c r="J357" s="99" t="str">
        <f t="shared" si="308"/>
        <v/>
      </c>
      <c r="K357" s="99" t="str">
        <f t="shared" si="308"/>
        <v/>
      </c>
      <c r="L357" s="99" t="str">
        <f t="shared" si="308"/>
        <v/>
      </c>
      <c r="M357" s="99" t="str">
        <f t="shared" si="308"/>
        <v/>
      </c>
      <c r="N357" s="99" t="str">
        <f t="shared" si="308"/>
        <v/>
      </c>
      <c r="O357" s="99" t="str">
        <f t="shared" si="308"/>
        <v/>
      </c>
      <c r="P357" s="99" t="str">
        <f t="shared" si="308"/>
        <v/>
      </c>
      <c r="Q357" s="99" t="str">
        <f t="shared" si="308"/>
        <v/>
      </c>
      <c r="R357" s="99" t="str">
        <f t="shared" si="308"/>
        <v/>
      </c>
      <c r="S357" s="99" t="str">
        <f t="shared" si="308"/>
        <v/>
      </c>
      <c r="T357" s="99" t="str">
        <f t="shared" si="308"/>
        <v/>
      </c>
      <c r="U357" s="99" t="str">
        <f t="shared" si="308"/>
        <v/>
      </c>
      <c r="V357" s="99" t="str">
        <f t="shared" si="308"/>
        <v/>
      </c>
      <c r="W357" s="99" t="str">
        <f t="shared" si="308"/>
        <v/>
      </c>
      <c r="X357" s="99" t="str">
        <f t="shared" si="308"/>
        <v/>
      </c>
      <c r="Y357" s="99" t="str">
        <f t="shared" si="308"/>
        <v/>
      </c>
      <c r="Z357" s="99" t="str">
        <f t="shared" si="308"/>
        <v/>
      </c>
      <c r="AA357" s="99" t="str">
        <f t="shared" si="308"/>
        <v/>
      </c>
      <c r="AB357" s="99" t="str">
        <f t="shared" si="308"/>
        <v/>
      </c>
      <c r="AC357" s="99" t="str">
        <f t="shared" si="308"/>
        <v/>
      </c>
      <c r="AD357" s="99" t="str">
        <f t="shared" si="308"/>
        <v/>
      </c>
      <c r="AE357" s="99" t="str">
        <f t="shared" si="308"/>
        <v/>
      </c>
      <c r="AF357" s="99" t="str">
        <f t="shared" si="308"/>
        <v/>
      </c>
      <c r="AG357" s="39"/>
    </row>
    <row r="358" spans="1:33" x14ac:dyDescent="0.2">
      <c r="A358" s="96" t="s">
        <v>458</v>
      </c>
      <c r="B358" s="99" t="str">
        <f t="shared" ref="B358:AF358" si="309">IF(OR(B331="",B346="",B18=""),"",HLOOKUP(B346,CTtable,B337+1,FALSE))</f>
        <v/>
      </c>
      <c r="C358" s="99" t="str">
        <f t="shared" si="309"/>
        <v/>
      </c>
      <c r="D358" s="99" t="str">
        <f t="shared" si="309"/>
        <v/>
      </c>
      <c r="E358" s="99" t="str">
        <f t="shared" si="309"/>
        <v/>
      </c>
      <c r="F358" s="99" t="str">
        <f t="shared" si="309"/>
        <v/>
      </c>
      <c r="G358" s="99" t="str">
        <f t="shared" si="309"/>
        <v/>
      </c>
      <c r="H358" s="99" t="str">
        <f t="shared" si="309"/>
        <v/>
      </c>
      <c r="I358" s="99" t="str">
        <f t="shared" si="309"/>
        <v/>
      </c>
      <c r="J358" s="99" t="str">
        <f t="shared" si="309"/>
        <v/>
      </c>
      <c r="K358" s="99" t="str">
        <f t="shared" si="309"/>
        <v/>
      </c>
      <c r="L358" s="99" t="str">
        <f t="shared" si="309"/>
        <v/>
      </c>
      <c r="M358" s="99" t="str">
        <f t="shared" si="309"/>
        <v/>
      </c>
      <c r="N358" s="99" t="str">
        <f t="shared" si="309"/>
        <v/>
      </c>
      <c r="O358" s="99" t="str">
        <f t="shared" si="309"/>
        <v/>
      </c>
      <c r="P358" s="99" t="str">
        <f t="shared" si="309"/>
        <v/>
      </c>
      <c r="Q358" s="99" t="str">
        <f t="shared" si="309"/>
        <v/>
      </c>
      <c r="R358" s="99" t="str">
        <f t="shared" si="309"/>
        <v/>
      </c>
      <c r="S358" s="99" t="str">
        <f t="shared" si="309"/>
        <v/>
      </c>
      <c r="T358" s="99" t="str">
        <f t="shared" si="309"/>
        <v/>
      </c>
      <c r="U358" s="99" t="str">
        <f t="shared" si="309"/>
        <v/>
      </c>
      <c r="V358" s="99" t="str">
        <f t="shared" si="309"/>
        <v/>
      </c>
      <c r="W358" s="99" t="str">
        <f t="shared" si="309"/>
        <v/>
      </c>
      <c r="X358" s="99" t="str">
        <f t="shared" si="309"/>
        <v/>
      </c>
      <c r="Y358" s="99" t="str">
        <f t="shared" si="309"/>
        <v/>
      </c>
      <c r="Z358" s="99" t="str">
        <f t="shared" si="309"/>
        <v/>
      </c>
      <c r="AA358" s="99" t="str">
        <f t="shared" si="309"/>
        <v/>
      </c>
      <c r="AB358" s="99" t="str">
        <f t="shared" si="309"/>
        <v/>
      </c>
      <c r="AC358" s="99" t="str">
        <f t="shared" si="309"/>
        <v/>
      </c>
      <c r="AD358" s="99" t="str">
        <f t="shared" si="309"/>
        <v/>
      </c>
      <c r="AE358" s="99" t="str">
        <f t="shared" si="309"/>
        <v/>
      </c>
      <c r="AF358" s="99" t="str">
        <f t="shared" si="309"/>
        <v/>
      </c>
      <c r="AG358" s="39"/>
    </row>
    <row r="359" spans="1:33" x14ac:dyDescent="0.2">
      <c r="A359" s="96" t="s">
        <v>459</v>
      </c>
      <c r="B359" s="99" t="str">
        <f t="shared" ref="B359:AF359" si="310">IF(OR(B331="",B347="",B18=""),"",HLOOKUP(B347,CTtable,B337+1,FALSE))</f>
        <v/>
      </c>
      <c r="C359" s="99" t="str">
        <f t="shared" si="310"/>
        <v/>
      </c>
      <c r="D359" s="99" t="str">
        <f t="shared" si="310"/>
        <v/>
      </c>
      <c r="E359" s="99" t="str">
        <f t="shared" si="310"/>
        <v/>
      </c>
      <c r="F359" s="99" t="str">
        <f t="shared" si="310"/>
        <v/>
      </c>
      <c r="G359" s="99" t="str">
        <f t="shared" si="310"/>
        <v/>
      </c>
      <c r="H359" s="99" t="str">
        <f t="shared" si="310"/>
        <v/>
      </c>
      <c r="I359" s="99" t="str">
        <f t="shared" si="310"/>
        <v/>
      </c>
      <c r="J359" s="99" t="str">
        <f t="shared" si="310"/>
        <v/>
      </c>
      <c r="K359" s="99" t="str">
        <f t="shared" si="310"/>
        <v/>
      </c>
      <c r="L359" s="99" t="str">
        <f t="shared" si="310"/>
        <v/>
      </c>
      <c r="M359" s="99" t="str">
        <f t="shared" si="310"/>
        <v/>
      </c>
      <c r="N359" s="99" t="str">
        <f t="shared" si="310"/>
        <v/>
      </c>
      <c r="O359" s="99" t="str">
        <f t="shared" si="310"/>
        <v/>
      </c>
      <c r="P359" s="99" t="str">
        <f t="shared" si="310"/>
        <v/>
      </c>
      <c r="Q359" s="99" t="str">
        <f t="shared" si="310"/>
        <v/>
      </c>
      <c r="R359" s="99" t="str">
        <f t="shared" si="310"/>
        <v/>
      </c>
      <c r="S359" s="99" t="str">
        <f t="shared" si="310"/>
        <v/>
      </c>
      <c r="T359" s="99" t="str">
        <f t="shared" si="310"/>
        <v/>
      </c>
      <c r="U359" s="99" t="str">
        <f t="shared" si="310"/>
        <v/>
      </c>
      <c r="V359" s="99" t="str">
        <f t="shared" si="310"/>
        <v/>
      </c>
      <c r="W359" s="99" t="str">
        <f t="shared" si="310"/>
        <v/>
      </c>
      <c r="X359" s="99" t="str">
        <f t="shared" si="310"/>
        <v/>
      </c>
      <c r="Y359" s="99" t="str">
        <f t="shared" si="310"/>
        <v/>
      </c>
      <c r="Z359" s="99" t="str">
        <f t="shared" si="310"/>
        <v/>
      </c>
      <c r="AA359" s="99" t="str">
        <f t="shared" si="310"/>
        <v/>
      </c>
      <c r="AB359" s="99" t="str">
        <f t="shared" si="310"/>
        <v/>
      </c>
      <c r="AC359" s="99" t="str">
        <f t="shared" si="310"/>
        <v/>
      </c>
      <c r="AD359" s="99" t="str">
        <f t="shared" si="310"/>
        <v/>
      </c>
      <c r="AE359" s="99" t="str">
        <f t="shared" si="310"/>
        <v/>
      </c>
      <c r="AF359" s="99" t="str">
        <f t="shared" si="310"/>
        <v/>
      </c>
      <c r="AG359" s="39"/>
    </row>
    <row r="360" spans="1:33" x14ac:dyDescent="0.2">
      <c r="A360" s="96" t="s">
        <v>460</v>
      </c>
      <c r="B360" s="99" t="str">
        <f t="shared" ref="B360:AF360" si="311">IF(OR(B331="",B348="",B18=""),"",HLOOKUP(B348,CTtable,B338+1,FALSE))</f>
        <v/>
      </c>
      <c r="C360" s="99" t="str">
        <f t="shared" si="311"/>
        <v/>
      </c>
      <c r="D360" s="99" t="str">
        <f t="shared" si="311"/>
        <v/>
      </c>
      <c r="E360" s="99" t="str">
        <f t="shared" si="311"/>
        <v/>
      </c>
      <c r="F360" s="99" t="str">
        <f t="shared" si="311"/>
        <v/>
      </c>
      <c r="G360" s="99" t="str">
        <f t="shared" si="311"/>
        <v/>
      </c>
      <c r="H360" s="99" t="str">
        <f t="shared" si="311"/>
        <v/>
      </c>
      <c r="I360" s="99" t="str">
        <f t="shared" si="311"/>
        <v/>
      </c>
      <c r="J360" s="99" t="str">
        <f t="shared" si="311"/>
        <v/>
      </c>
      <c r="K360" s="99" t="str">
        <f t="shared" si="311"/>
        <v/>
      </c>
      <c r="L360" s="99" t="str">
        <f t="shared" si="311"/>
        <v/>
      </c>
      <c r="M360" s="99" t="str">
        <f t="shared" si="311"/>
        <v/>
      </c>
      <c r="N360" s="99" t="str">
        <f t="shared" si="311"/>
        <v/>
      </c>
      <c r="O360" s="99" t="str">
        <f t="shared" si="311"/>
        <v/>
      </c>
      <c r="P360" s="99" t="str">
        <f t="shared" si="311"/>
        <v/>
      </c>
      <c r="Q360" s="99" t="str">
        <f t="shared" si="311"/>
        <v/>
      </c>
      <c r="R360" s="99" t="str">
        <f t="shared" si="311"/>
        <v/>
      </c>
      <c r="S360" s="99" t="str">
        <f t="shared" si="311"/>
        <v/>
      </c>
      <c r="T360" s="99" t="str">
        <f t="shared" si="311"/>
        <v/>
      </c>
      <c r="U360" s="99" t="str">
        <f t="shared" si="311"/>
        <v/>
      </c>
      <c r="V360" s="99" t="str">
        <f t="shared" si="311"/>
        <v/>
      </c>
      <c r="W360" s="99" t="str">
        <f t="shared" si="311"/>
        <v/>
      </c>
      <c r="X360" s="99" t="str">
        <f t="shared" si="311"/>
        <v/>
      </c>
      <c r="Y360" s="99" t="str">
        <f t="shared" si="311"/>
        <v/>
      </c>
      <c r="Z360" s="99" t="str">
        <f t="shared" si="311"/>
        <v/>
      </c>
      <c r="AA360" s="99" t="str">
        <f t="shared" si="311"/>
        <v/>
      </c>
      <c r="AB360" s="99" t="str">
        <f t="shared" si="311"/>
        <v/>
      </c>
      <c r="AC360" s="99" t="str">
        <f t="shared" si="311"/>
        <v/>
      </c>
      <c r="AD360" s="99" t="str">
        <f t="shared" si="311"/>
        <v/>
      </c>
      <c r="AE360" s="99" t="str">
        <f t="shared" si="311"/>
        <v/>
      </c>
      <c r="AF360" s="99" t="str">
        <f t="shared" si="311"/>
        <v/>
      </c>
      <c r="AG360" s="39"/>
    </row>
    <row r="361" spans="1:33" x14ac:dyDescent="0.2">
      <c r="A361" s="96" t="s">
        <v>461</v>
      </c>
      <c r="B361" s="99" t="str">
        <f t="shared" ref="B361:AF361" si="312">IF(OR(B331="",B349="",B18=""),"",HLOOKUP(B349,CTtable,B338+1,FALSE))</f>
        <v/>
      </c>
      <c r="C361" s="99" t="str">
        <f t="shared" si="312"/>
        <v/>
      </c>
      <c r="D361" s="99" t="str">
        <f t="shared" si="312"/>
        <v/>
      </c>
      <c r="E361" s="99" t="str">
        <f t="shared" si="312"/>
        <v/>
      </c>
      <c r="F361" s="99" t="str">
        <f t="shared" si="312"/>
        <v/>
      </c>
      <c r="G361" s="99" t="str">
        <f t="shared" si="312"/>
        <v/>
      </c>
      <c r="H361" s="99" t="str">
        <f t="shared" si="312"/>
        <v/>
      </c>
      <c r="I361" s="99" t="str">
        <f t="shared" si="312"/>
        <v/>
      </c>
      <c r="J361" s="99" t="str">
        <f t="shared" si="312"/>
        <v/>
      </c>
      <c r="K361" s="99" t="str">
        <f t="shared" si="312"/>
        <v/>
      </c>
      <c r="L361" s="99" t="str">
        <f t="shared" si="312"/>
        <v/>
      </c>
      <c r="M361" s="99" t="str">
        <f t="shared" si="312"/>
        <v/>
      </c>
      <c r="N361" s="99" t="str">
        <f t="shared" si="312"/>
        <v/>
      </c>
      <c r="O361" s="99" t="str">
        <f t="shared" si="312"/>
        <v/>
      </c>
      <c r="P361" s="99" t="str">
        <f t="shared" si="312"/>
        <v/>
      </c>
      <c r="Q361" s="99" t="str">
        <f t="shared" si="312"/>
        <v/>
      </c>
      <c r="R361" s="99" t="str">
        <f t="shared" si="312"/>
        <v/>
      </c>
      <c r="S361" s="99" t="str">
        <f t="shared" si="312"/>
        <v/>
      </c>
      <c r="T361" s="99" t="str">
        <f t="shared" si="312"/>
        <v/>
      </c>
      <c r="U361" s="99" t="str">
        <f t="shared" si="312"/>
        <v/>
      </c>
      <c r="V361" s="99" t="str">
        <f t="shared" si="312"/>
        <v/>
      </c>
      <c r="W361" s="99" t="str">
        <f t="shared" si="312"/>
        <v/>
      </c>
      <c r="X361" s="99" t="str">
        <f t="shared" si="312"/>
        <v/>
      </c>
      <c r="Y361" s="99" t="str">
        <f t="shared" si="312"/>
        <v/>
      </c>
      <c r="Z361" s="99" t="str">
        <f t="shared" si="312"/>
        <v/>
      </c>
      <c r="AA361" s="99" t="str">
        <f t="shared" si="312"/>
        <v/>
      </c>
      <c r="AB361" s="99" t="str">
        <f t="shared" si="312"/>
        <v/>
      </c>
      <c r="AC361" s="99" t="str">
        <f t="shared" si="312"/>
        <v/>
      </c>
      <c r="AD361" s="99" t="str">
        <f t="shared" si="312"/>
        <v/>
      </c>
      <c r="AE361" s="99" t="str">
        <f t="shared" si="312"/>
        <v/>
      </c>
      <c r="AF361" s="99" t="str">
        <f t="shared" si="312"/>
        <v/>
      </c>
      <c r="AG361" s="39"/>
    </row>
    <row r="362" spans="1:33" x14ac:dyDescent="0.2">
      <c r="A362" s="96" t="s">
        <v>462</v>
      </c>
      <c r="B362" s="99" t="str">
        <f t="shared" ref="B362:AF362" si="313">IF(OR(B331="",B348="",B18=""),"",HLOOKUP(B348,CTtable,B337+1,FALSE))</f>
        <v/>
      </c>
      <c r="C362" s="99" t="str">
        <f t="shared" si="313"/>
        <v/>
      </c>
      <c r="D362" s="99" t="str">
        <f t="shared" si="313"/>
        <v/>
      </c>
      <c r="E362" s="99" t="str">
        <f t="shared" si="313"/>
        <v/>
      </c>
      <c r="F362" s="99" t="str">
        <f t="shared" si="313"/>
        <v/>
      </c>
      <c r="G362" s="99" t="str">
        <f t="shared" si="313"/>
        <v/>
      </c>
      <c r="H362" s="99" t="str">
        <f t="shared" si="313"/>
        <v/>
      </c>
      <c r="I362" s="99" t="str">
        <f t="shared" si="313"/>
        <v/>
      </c>
      <c r="J362" s="99" t="str">
        <f t="shared" si="313"/>
        <v/>
      </c>
      <c r="K362" s="99" t="str">
        <f t="shared" si="313"/>
        <v/>
      </c>
      <c r="L362" s="99" t="str">
        <f t="shared" si="313"/>
        <v/>
      </c>
      <c r="M362" s="99" t="str">
        <f t="shared" si="313"/>
        <v/>
      </c>
      <c r="N362" s="99" t="str">
        <f t="shared" si="313"/>
        <v/>
      </c>
      <c r="O362" s="99" t="str">
        <f t="shared" si="313"/>
        <v/>
      </c>
      <c r="P362" s="99" t="str">
        <f t="shared" si="313"/>
        <v/>
      </c>
      <c r="Q362" s="99" t="str">
        <f t="shared" si="313"/>
        <v/>
      </c>
      <c r="R362" s="99" t="str">
        <f t="shared" si="313"/>
        <v/>
      </c>
      <c r="S362" s="99" t="str">
        <f t="shared" si="313"/>
        <v/>
      </c>
      <c r="T362" s="99" t="str">
        <f t="shared" si="313"/>
        <v/>
      </c>
      <c r="U362" s="99" t="str">
        <f t="shared" si="313"/>
        <v/>
      </c>
      <c r="V362" s="99" t="str">
        <f t="shared" si="313"/>
        <v/>
      </c>
      <c r="W362" s="99" t="str">
        <f t="shared" si="313"/>
        <v/>
      </c>
      <c r="X362" s="99" t="str">
        <f t="shared" si="313"/>
        <v/>
      </c>
      <c r="Y362" s="99" t="str">
        <f t="shared" si="313"/>
        <v/>
      </c>
      <c r="Z362" s="99" t="str">
        <f t="shared" si="313"/>
        <v/>
      </c>
      <c r="AA362" s="99" t="str">
        <f t="shared" si="313"/>
        <v/>
      </c>
      <c r="AB362" s="99" t="str">
        <f t="shared" si="313"/>
        <v/>
      </c>
      <c r="AC362" s="99" t="str">
        <f t="shared" si="313"/>
        <v/>
      </c>
      <c r="AD362" s="99" t="str">
        <f t="shared" si="313"/>
        <v/>
      </c>
      <c r="AE362" s="99" t="str">
        <f t="shared" si="313"/>
        <v/>
      </c>
      <c r="AF362" s="99" t="str">
        <f t="shared" si="313"/>
        <v/>
      </c>
      <c r="AG362" s="39"/>
    </row>
    <row r="363" spans="1:33" x14ac:dyDescent="0.2">
      <c r="A363" s="96" t="s">
        <v>463</v>
      </c>
      <c r="B363" s="99" t="str">
        <f t="shared" ref="B363:AF363" si="314">IF(OR(B331="",B349="",B18=""),"",HLOOKUP(B349,CTtable,B337+1,FALSE))</f>
        <v/>
      </c>
      <c r="C363" s="99" t="str">
        <f t="shared" si="314"/>
        <v/>
      </c>
      <c r="D363" s="99" t="str">
        <f t="shared" si="314"/>
        <v/>
      </c>
      <c r="E363" s="99" t="str">
        <f t="shared" si="314"/>
        <v/>
      </c>
      <c r="F363" s="99" t="str">
        <f t="shared" si="314"/>
        <v/>
      </c>
      <c r="G363" s="99" t="str">
        <f t="shared" si="314"/>
        <v/>
      </c>
      <c r="H363" s="99" t="str">
        <f t="shared" si="314"/>
        <v/>
      </c>
      <c r="I363" s="99" t="str">
        <f t="shared" si="314"/>
        <v/>
      </c>
      <c r="J363" s="99" t="str">
        <f t="shared" si="314"/>
        <v/>
      </c>
      <c r="K363" s="99" t="str">
        <f t="shared" si="314"/>
        <v/>
      </c>
      <c r="L363" s="99" t="str">
        <f t="shared" si="314"/>
        <v/>
      </c>
      <c r="M363" s="99" t="str">
        <f t="shared" si="314"/>
        <v/>
      </c>
      <c r="N363" s="99" t="str">
        <f t="shared" si="314"/>
        <v/>
      </c>
      <c r="O363" s="99" t="str">
        <f t="shared" si="314"/>
        <v/>
      </c>
      <c r="P363" s="99" t="str">
        <f t="shared" si="314"/>
        <v/>
      </c>
      <c r="Q363" s="99" t="str">
        <f t="shared" si="314"/>
        <v/>
      </c>
      <c r="R363" s="99" t="str">
        <f t="shared" si="314"/>
        <v/>
      </c>
      <c r="S363" s="99" t="str">
        <f t="shared" si="314"/>
        <v/>
      </c>
      <c r="T363" s="99" t="str">
        <f t="shared" si="314"/>
        <v/>
      </c>
      <c r="U363" s="99" t="str">
        <f t="shared" si="314"/>
        <v/>
      </c>
      <c r="V363" s="99" t="str">
        <f t="shared" si="314"/>
        <v/>
      </c>
      <c r="W363" s="99" t="str">
        <f t="shared" si="314"/>
        <v/>
      </c>
      <c r="X363" s="99" t="str">
        <f t="shared" si="314"/>
        <v/>
      </c>
      <c r="Y363" s="99" t="str">
        <f t="shared" si="314"/>
        <v/>
      </c>
      <c r="Z363" s="99" t="str">
        <f t="shared" si="314"/>
        <v/>
      </c>
      <c r="AA363" s="99" t="str">
        <f t="shared" si="314"/>
        <v/>
      </c>
      <c r="AB363" s="99" t="str">
        <f t="shared" si="314"/>
        <v/>
      </c>
      <c r="AC363" s="99" t="str">
        <f t="shared" si="314"/>
        <v/>
      </c>
      <c r="AD363" s="99" t="str">
        <f t="shared" si="314"/>
        <v/>
      </c>
      <c r="AE363" s="99" t="str">
        <f t="shared" si="314"/>
        <v/>
      </c>
      <c r="AF363" s="99" t="str">
        <f t="shared" si="314"/>
        <v/>
      </c>
      <c r="AG363" s="39"/>
    </row>
    <row r="364" spans="1:33" x14ac:dyDescent="0.2">
      <c r="A364" s="96" t="s">
        <v>464</v>
      </c>
      <c r="B364" s="99" t="str">
        <f t="shared" ref="B364:AF364" si="315">IF(OR(B331="",B350="",B18=""),"",HLOOKUP(B350,CTtable,B338+1,FALSE))</f>
        <v/>
      </c>
      <c r="C364" s="99" t="str">
        <f t="shared" si="315"/>
        <v/>
      </c>
      <c r="D364" s="99" t="str">
        <f t="shared" si="315"/>
        <v/>
      </c>
      <c r="E364" s="99" t="str">
        <f t="shared" si="315"/>
        <v/>
      </c>
      <c r="F364" s="99" t="str">
        <f t="shared" si="315"/>
        <v/>
      </c>
      <c r="G364" s="99" t="str">
        <f t="shared" si="315"/>
        <v/>
      </c>
      <c r="H364" s="99" t="str">
        <f t="shared" si="315"/>
        <v/>
      </c>
      <c r="I364" s="99" t="str">
        <f t="shared" si="315"/>
        <v/>
      </c>
      <c r="J364" s="99" t="str">
        <f t="shared" si="315"/>
        <v/>
      </c>
      <c r="K364" s="99" t="str">
        <f t="shared" si="315"/>
        <v/>
      </c>
      <c r="L364" s="99" t="str">
        <f t="shared" si="315"/>
        <v/>
      </c>
      <c r="M364" s="99" t="str">
        <f t="shared" si="315"/>
        <v/>
      </c>
      <c r="N364" s="99" t="str">
        <f t="shared" si="315"/>
        <v/>
      </c>
      <c r="O364" s="99" t="str">
        <f t="shared" si="315"/>
        <v/>
      </c>
      <c r="P364" s="99" t="str">
        <f t="shared" si="315"/>
        <v/>
      </c>
      <c r="Q364" s="99" t="str">
        <f t="shared" si="315"/>
        <v/>
      </c>
      <c r="R364" s="99" t="str">
        <f t="shared" si="315"/>
        <v/>
      </c>
      <c r="S364" s="99" t="str">
        <f t="shared" si="315"/>
        <v/>
      </c>
      <c r="T364" s="99" t="str">
        <f t="shared" si="315"/>
        <v/>
      </c>
      <c r="U364" s="99" t="str">
        <f t="shared" si="315"/>
        <v/>
      </c>
      <c r="V364" s="99" t="str">
        <f t="shared" si="315"/>
        <v/>
      </c>
      <c r="W364" s="99" t="str">
        <f t="shared" si="315"/>
        <v/>
      </c>
      <c r="X364" s="99" t="str">
        <f t="shared" si="315"/>
        <v/>
      </c>
      <c r="Y364" s="99" t="str">
        <f t="shared" si="315"/>
        <v/>
      </c>
      <c r="Z364" s="99" t="str">
        <f t="shared" si="315"/>
        <v/>
      </c>
      <c r="AA364" s="99" t="str">
        <f t="shared" si="315"/>
        <v/>
      </c>
      <c r="AB364" s="99" t="str">
        <f t="shared" si="315"/>
        <v/>
      </c>
      <c r="AC364" s="99" t="str">
        <f t="shared" si="315"/>
        <v/>
      </c>
      <c r="AD364" s="99" t="str">
        <f t="shared" si="315"/>
        <v/>
      </c>
      <c r="AE364" s="99" t="str">
        <f t="shared" si="315"/>
        <v/>
      </c>
      <c r="AF364" s="99" t="str">
        <f t="shared" si="315"/>
        <v/>
      </c>
      <c r="AG364" s="39"/>
    </row>
    <row r="365" spans="1:33" x14ac:dyDescent="0.2">
      <c r="A365" s="96" t="s">
        <v>465</v>
      </c>
      <c r="B365" s="99" t="str">
        <f t="shared" ref="B365:AF365" si="316">IF(OR(B331="",B351="",B18=""),"",HLOOKUP(B351,CTtable,B338+1,FALSE))</f>
        <v/>
      </c>
      <c r="C365" s="99" t="str">
        <f t="shared" si="316"/>
        <v/>
      </c>
      <c r="D365" s="99" t="str">
        <f t="shared" si="316"/>
        <v/>
      </c>
      <c r="E365" s="99" t="str">
        <f t="shared" si="316"/>
        <v/>
      </c>
      <c r="F365" s="99" t="str">
        <f t="shared" si="316"/>
        <v/>
      </c>
      <c r="G365" s="99" t="str">
        <f t="shared" si="316"/>
        <v/>
      </c>
      <c r="H365" s="99" t="str">
        <f t="shared" si="316"/>
        <v/>
      </c>
      <c r="I365" s="99" t="str">
        <f t="shared" si="316"/>
        <v/>
      </c>
      <c r="J365" s="99" t="str">
        <f t="shared" si="316"/>
        <v/>
      </c>
      <c r="K365" s="99" t="str">
        <f t="shared" si="316"/>
        <v/>
      </c>
      <c r="L365" s="99" t="str">
        <f t="shared" si="316"/>
        <v/>
      </c>
      <c r="M365" s="99" t="str">
        <f t="shared" si="316"/>
        <v/>
      </c>
      <c r="N365" s="99" t="str">
        <f t="shared" si="316"/>
        <v/>
      </c>
      <c r="O365" s="99" t="str">
        <f t="shared" si="316"/>
        <v/>
      </c>
      <c r="P365" s="99" t="str">
        <f t="shared" si="316"/>
        <v/>
      </c>
      <c r="Q365" s="99" t="str">
        <f t="shared" si="316"/>
        <v/>
      </c>
      <c r="R365" s="99" t="str">
        <f t="shared" si="316"/>
        <v/>
      </c>
      <c r="S365" s="99" t="str">
        <f t="shared" si="316"/>
        <v/>
      </c>
      <c r="T365" s="99" t="str">
        <f t="shared" si="316"/>
        <v/>
      </c>
      <c r="U365" s="99" t="str">
        <f t="shared" si="316"/>
        <v/>
      </c>
      <c r="V365" s="99" t="str">
        <f t="shared" si="316"/>
        <v/>
      </c>
      <c r="W365" s="99" t="str">
        <f t="shared" si="316"/>
        <v/>
      </c>
      <c r="X365" s="99" t="str">
        <f t="shared" si="316"/>
        <v/>
      </c>
      <c r="Y365" s="99" t="str">
        <f t="shared" si="316"/>
        <v/>
      </c>
      <c r="Z365" s="99" t="str">
        <f t="shared" si="316"/>
        <v/>
      </c>
      <c r="AA365" s="99" t="str">
        <f t="shared" si="316"/>
        <v/>
      </c>
      <c r="AB365" s="99" t="str">
        <f t="shared" si="316"/>
        <v/>
      </c>
      <c r="AC365" s="99" t="str">
        <f t="shared" si="316"/>
        <v/>
      </c>
      <c r="AD365" s="99" t="str">
        <f t="shared" si="316"/>
        <v/>
      </c>
      <c r="AE365" s="99" t="str">
        <f t="shared" si="316"/>
        <v/>
      </c>
      <c r="AF365" s="99" t="str">
        <f t="shared" si="316"/>
        <v/>
      </c>
      <c r="AG365" s="39"/>
    </row>
    <row r="366" spans="1:33" x14ac:dyDescent="0.2">
      <c r="A366" s="96" t="s">
        <v>466</v>
      </c>
      <c r="B366" s="99" t="str">
        <f t="shared" ref="B366:AF366" si="317">IF(OR(B331="",B350="",B18=""),"",HLOOKUP(B350,CTtable,B337+1,FALSE))</f>
        <v/>
      </c>
      <c r="C366" s="99" t="str">
        <f t="shared" si="317"/>
        <v/>
      </c>
      <c r="D366" s="99" t="str">
        <f t="shared" si="317"/>
        <v/>
      </c>
      <c r="E366" s="99" t="str">
        <f t="shared" si="317"/>
        <v/>
      </c>
      <c r="F366" s="99" t="str">
        <f t="shared" si="317"/>
        <v/>
      </c>
      <c r="G366" s="99" t="str">
        <f t="shared" si="317"/>
        <v/>
      </c>
      <c r="H366" s="99" t="str">
        <f t="shared" si="317"/>
        <v/>
      </c>
      <c r="I366" s="99" t="str">
        <f t="shared" si="317"/>
        <v/>
      </c>
      <c r="J366" s="99" t="str">
        <f t="shared" si="317"/>
        <v/>
      </c>
      <c r="K366" s="99" t="str">
        <f t="shared" si="317"/>
        <v/>
      </c>
      <c r="L366" s="99" t="str">
        <f t="shared" si="317"/>
        <v/>
      </c>
      <c r="M366" s="99" t="str">
        <f t="shared" si="317"/>
        <v/>
      </c>
      <c r="N366" s="99" t="str">
        <f t="shared" si="317"/>
        <v/>
      </c>
      <c r="O366" s="99" t="str">
        <f t="shared" si="317"/>
        <v/>
      </c>
      <c r="P366" s="99" t="str">
        <f t="shared" si="317"/>
        <v/>
      </c>
      <c r="Q366" s="99" t="str">
        <f t="shared" si="317"/>
        <v/>
      </c>
      <c r="R366" s="99" t="str">
        <f t="shared" si="317"/>
        <v/>
      </c>
      <c r="S366" s="99" t="str">
        <f t="shared" si="317"/>
        <v/>
      </c>
      <c r="T366" s="99" t="str">
        <f t="shared" si="317"/>
        <v/>
      </c>
      <c r="U366" s="99" t="str">
        <f t="shared" si="317"/>
        <v/>
      </c>
      <c r="V366" s="99" t="str">
        <f t="shared" si="317"/>
        <v/>
      </c>
      <c r="W366" s="99" t="str">
        <f t="shared" si="317"/>
        <v/>
      </c>
      <c r="X366" s="99" t="str">
        <f t="shared" si="317"/>
        <v/>
      </c>
      <c r="Y366" s="99" t="str">
        <f t="shared" si="317"/>
        <v/>
      </c>
      <c r="Z366" s="99" t="str">
        <f t="shared" si="317"/>
        <v/>
      </c>
      <c r="AA366" s="99" t="str">
        <f t="shared" si="317"/>
        <v/>
      </c>
      <c r="AB366" s="99" t="str">
        <f t="shared" si="317"/>
        <v/>
      </c>
      <c r="AC366" s="99" t="str">
        <f t="shared" si="317"/>
        <v/>
      </c>
      <c r="AD366" s="99" t="str">
        <f t="shared" si="317"/>
        <v/>
      </c>
      <c r="AE366" s="99" t="str">
        <f t="shared" si="317"/>
        <v/>
      </c>
      <c r="AF366" s="99" t="str">
        <f t="shared" si="317"/>
        <v/>
      </c>
      <c r="AG366" s="39"/>
    </row>
    <row r="367" spans="1:33" x14ac:dyDescent="0.2">
      <c r="A367" s="96" t="s">
        <v>467</v>
      </c>
      <c r="B367" s="99" t="str">
        <f t="shared" ref="B367:AF367" si="318">IF(OR(B331="",B351="",B18=""),"",HLOOKUP(B351,CTtable,B337+1,FALSE))</f>
        <v/>
      </c>
      <c r="C367" s="99" t="str">
        <f t="shared" si="318"/>
        <v/>
      </c>
      <c r="D367" s="99" t="str">
        <f t="shared" si="318"/>
        <v/>
      </c>
      <c r="E367" s="99" t="str">
        <f t="shared" si="318"/>
        <v/>
      </c>
      <c r="F367" s="99" t="str">
        <f t="shared" si="318"/>
        <v/>
      </c>
      <c r="G367" s="99" t="str">
        <f t="shared" si="318"/>
        <v/>
      </c>
      <c r="H367" s="99" t="str">
        <f t="shared" si="318"/>
        <v/>
      </c>
      <c r="I367" s="99" t="str">
        <f t="shared" si="318"/>
        <v/>
      </c>
      <c r="J367" s="99" t="str">
        <f t="shared" si="318"/>
        <v/>
      </c>
      <c r="K367" s="99" t="str">
        <f t="shared" si="318"/>
        <v/>
      </c>
      <c r="L367" s="99" t="str">
        <f t="shared" si="318"/>
        <v/>
      </c>
      <c r="M367" s="99" t="str">
        <f t="shared" si="318"/>
        <v/>
      </c>
      <c r="N367" s="99" t="str">
        <f t="shared" si="318"/>
        <v/>
      </c>
      <c r="O367" s="99" t="str">
        <f t="shared" si="318"/>
        <v/>
      </c>
      <c r="P367" s="99" t="str">
        <f t="shared" si="318"/>
        <v/>
      </c>
      <c r="Q367" s="99" t="str">
        <f t="shared" si="318"/>
        <v/>
      </c>
      <c r="R367" s="99" t="str">
        <f t="shared" si="318"/>
        <v/>
      </c>
      <c r="S367" s="99" t="str">
        <f t="shared" si="318"/>
        <v/>
      </c>
      <c r="T367" s="99" t="str">
        <f t="shared" si="318"/>
        <v/>
      </c>
      <c r="U367" s="99" t="str">
        <f t="shared" si="318"/>
        <v/>
      </c>
      <c r="V367" s="99" t="str">
        <f t="shared" si="318"/>
        <v/>
      </c>
      <c r="W367" s="99" t="str">
        <f t="shared" si="318"/>
        <v/>
      </c>
      <c r="X367" s="99" t="str">
        <f t="shared" si="318"/>
        <v/>
      </c>
      <c r="Y367" s="99" t="str">
        <f t="shared" si="318"/>
        <v/>
      </c>
      <c r="Z367" s="99" t="str">
        <f t="shared" si="318"/>
        <v/>
      </c>
      <c r="AA367" s="99" t="str">
        <f t="shared" si="318"/>
        <v/>
      </c>
      <c r="AB367" s="99" t="str">
        <f t="shared" si="318"/>
        <v/>
      </c>
      <c r="AC367" s="99" t="str">
        <f t="shared" si="318"/>
        <v/>
      </c>
      <c r="AD367" s="99" t="str">
        <f t="shared" si="318"/>
        <v/>
      </c>
      <c r="AE367" s="99" t="str">
        <f t="shared" si="318"/>
        <v/>
      </c>
      <c r="AF367" s="99" t="str">
        <f t="shared" si="318"/>
        <v/>
      </c>
      <c r="AG367" s="39"/>
    </row>
    <row r="368" spans="1:33" x14ac:dyDescent="0.2">
      <c r="A368" s="96" t="s">
        <v>468</v>
      </c>
      <c r="B368" s="109" t="str">
        <f>IF(OR(B352="",B356=""),"",B356-((B356-B352)*B336))</f>
        <v/>
      </c>
      <c r="C368" s="109" t="str">
        <f>IF(OR(C352="",C356=""),"",C356-((C356-C352)*C336))</f>
        <v/>
      </c>
      <c r="D368" s="109" t="str">
        <f t="shared" ref="D368:AF368" si="319">IF(OR(D352="",D356=""),"",D356-((D356-D352)*D336))</f>
        <v/>
      </c>
      <c r="E368" s="109" t="str">
        <f t="shared" si="319"/>
        <v/>
      </c>
      <c r="F368" s="109" t="str">
        <f t="shared" si="319"/>
        <v/>
      </c>
      <c r="G368" s="109" t="str">
        <f t="shared" si="319"/>
        <v/>
      </c>
      <c r="H368" s="109" t="str">
        <f t="shared" si="319"/>
        <v/>
      </c>
      <c r="I368" s="109" t="str">
        <f t="shared" si="319"/>
        <v/>
      </c>
      <c r="J368" s="109" t="str">
        <f t="shared" si="319"/>
        <v/>
      </c>
      <c r="K368" s="109" t="str">
        <f t="shared" si="319"/>
        <v/>
      </c>
      <c r="L368" s="109" t="str">
        <f t="shared" si="319"/>
        <v/>
      </c>
      <c r="M368" s="109" t="str">
        <f t="shared" si="319"/>
        <v/>
      </c>
      <c r="N368" s="109" t="str">
        <f t="shared" si="319"/>
        <v/>
      </c>
      <c r="O368" s="109" t="str">
        <f t="shared" si="319"/>
        <v/>
      </c>
      <c r="P368" s="109" t="str">
        <f t="shared" si="319"/>
        <v/>
      </c>
      <c r="Q368" s="109" t="str">
        <f t="shared" si="319"/>
        <v/>
      </c>
      <c r="R368" s="109" t="str">
        <f t="shared" si="319"/>
        <v/>
      </c>
      <c r="S368" s="109" t="str">
        <f t="shared" si="319"/>
        <v/>
      </c>
      <c r="T368" s="109" t="str">
        <f t="shared" si="319"/>
        <v/>
      </c>
      <c r="U368" s="109" t="str">
        <f t="shared" si="319"/>
        <v/>
      </c>
      <c r="V368" s="109" t="str">
        <f t="shared" si="319"/>
        <v/>
      </c>
      <c r="W368" s="109" t="str">
        <f t="shared" si="319"/>
        <v/>
      </c>
      <c r="X368" s="109" t="str">
        <f t="shared" si="319"/>
        <v/>
      </c>
      <c r="Y368" s="109" t="str">
        <f t="shared" si="319"/>
        <v/>
      </c>
      <c r="Z368" s="109" t="str">
        <f t="shared" si="319"/>
        <v/>
      </c>
      <c r="AA368" s="109" t="str">
        <f t="shared" si="319"/>
        <v/>
      </c>
      <c r="AB368" s="109" t="str">
        <f t="shared" si="319"/>
        <v/>
      </c>
      <c r="AC368" s="109" t="str">
        <f t="shared" si="319"/>
        <v/>
      </c>
      <c r="AD368" s="109" t="str">
        <f t="shared" si="319"/>
        <v/>
      </c>
      <c r="AE368" s="109" t="str">
        <f t="shared" si="319"/>
        <v/>
      </c>
      <c r="AF368" s="109" t="str">
        <f t="shared" si="319"/>
        <v/>
      </c>
      <c r="AG368" s="39"/>
    </row>
    <row r="369" spans="1:33" x14ac:dyDescent="0.2">
      <c r="A369" s="96" t="s">
        <v>469</v>
      </c>
      <c r="B369" s="109" t="str">
        <f>IF(OR(B353="",B357=""),"",B357-((B357-B353)*B336))</f>
        <v/>
      </c>
      <c r="C369" s="109" t="str">
        <f>IF(OR(C353="",C357=""),"",C357-((C357-C353)*C336))</f>
        <v/>
      </c>
      <c r="D369" s="109" t="str">
        <f t="shared" ref="D369:AF369" si="320">IF(OR(D353="",D357=""),"",D357-((D357-D353)*D336))</f>
        <v/>
      </c>
      <c r="E369" s="109" t="str">
        <f t="shared" si="320"/>
        <v/>
      </c>
      <c r="F369" s="109" t="str">
        <f t="shared" si="320"/>
        <v/>
      </c>
      <c r="G369" s="109" t="str">
        <f t="shared" si="320"/>
        <v/>
      </c>
      <c r="H369" s="109" t="str">
        <f t="shared" si="320"/>
        <v/>
      </c>
      <c r="I369" s="109" t="str">
        <f t="shared" si="320"/>
        <v/>
      </c>
      <c r="J369" s="109" t="str">
        <f t="shared" si="320"/>
        <v/>
      </c>
      <c r="K369" s="109" t="str">
        <f t="shared" si="320"/>
        <v/>
      </c>
      <c r="L369" s="109" t="str">
        <f t="shared" si="320"/>
        <v/>
      </c>
      <c r="M369" s="109" t="str">
        <f t="shared" si="320"/>
        <v/>
      </c>
      <c r="N369" s="109" t="str">
        <f t="shared" si="320"/>
        <v/>
      </c>
      <c r="O369" s="109" t="str">
        <f t="shared" si="320"/>
        <v/>
      </c>
      <c r="P369" s="109" t="str">
        <f t="shared" si="320"/>
        <v/>
      </c>
      <c r="Q369" s="109" t="str">
        <f t="shared" si="320"/>
        <v/>
      </c>
      <c r="R369" s="109" t="str">
        <f t="shared" si="320"/>
        <v/>
      </c>
      <c r="S369" s="109" t="str">
        <f t="shared" si="320"/>
        <v/>
      </c>
      <c r="T369" s="109" t="str">
        <f t="shared" si="320"/>
        <v/>
      </c>
      <c r="U369" s="109" t="str">
        <f t="shared" si="320"/>
        <v/>
      </c>
      <c r="V369" s="109" t="str">
        <f t="shared" si="320"/>
        <v/>
      </c>
      <c r="W369" s="109" t="str">
        <f t="shared" si="320"/>
        <v/>
      </c>
      <c r="X369" s="109" t="str">
        <f t="shared" si="320"/>
        <v/>
      </c>
      <c r="Y369" s="109" t="str">
        <f t="shared" si="320"/>
        <v/>
      </c>
      <c r="Z369" s="109" t="str">
        <f t="shared" si="320"/>
        <v/>
      </c>
      <c r="AA369" s="109" t="str">
        <f t="shared" si="320"/>
        <v/>
      </c>
      <c r="AB369" s="109" t="str">
        <f t="shared" si="320"/>
        <v/>
      </c>
      <c r="AC369" s="109" t="str">
        <f t="shared" si="320"/>
        <v/>
      </c>
      <c r="AD369" s="109" t="str">
        <f t="shared" si="320"/>
        <v/>
      </c>
      <c r="AE369" s="109" t="str">
        <f t="shared" si="320"/>
        <v/>
      </c>
      <c r="AF369" s="109" t="str">
        <f t="shared" si="320"/>
        <v/>
      </c>
      <c r="AG369" s="39"/>
    </row>
    <row r="370" spans="1:33" x14ac:dyDescent="0.2">
      <c r="A370" s="96" t="s">
        <v>470</v>
      </c>
      <c r="B370" s="109" t="str">
        <f>IF(OR(B354="",B358=""),"",B358-((B358-B354)*B336))</f>
        <v/>
      </c>
      <c r="C370" s="109" t="str">
        <f>IF(OR(C354="",C358=""),"",C358-((C358-C354)*C336))</f>
        <v/>
      </c>
      <c r="D370" s="109" t="str">
        <f t="shared" ref="D370:AF370" si="321">IF(OR(D354="",D358=""),"",D358-((D358-D354)*D336))</f>
        <v/>
      </c>
      <c r="E370" s="109" t="str">
        <f t="shared" si="321"/>
        <v/>
      </c>
      <c r="F370" s="109" t="str">
        <f t="shared" si="321"/>
        <v/>
      </c>
      <c r="G370" s="109" t="str">
        <f t="shared" si="321"/>
        <v/>
      </c>
      <c r="H370" s="109" t="str">
        <f t="shared" si="321"/>
        <v/>
      </c>
      <c r="I370" s="109" t="str">
        <f t="shared" si="321"/>
        <v/>
      </c>
      <c r="J370" s="109" t="str">
        <f t="shared" si="321"/>
        <v/>
      </c>
      <c r="K370" s="109" t="str">
        <f t="shared" si="321"/>
        <v/>
      </c>
      <c r="L370" s="109" t="str">
        <f t="shared" si="321"/>
        <v/>
      </c>
      <c r="M370" s="109" t="str">
        <f t="shared" si="321"/>
        <v/>
      </c>
      <c r="N370" s="109" t="str">
        <f t="shared" si="321"/>
        <v/>
      </c>
      <c r="O370" s="109" t="str">
        <f t="shared" si="321"/>
        <v/>
      </c>
      <c r="P370" s="109" t="str">
        <f t="shared" si="321"/>
        <v/>
      </c>
      <c r="Q370" s="109" t="str">
        <f t="shared" si="321"/>
        <v/>
      </c>
      <c r="R370" s="109" t="str">
        <f t="shared" si="321"/>
        <v/>
      </c>
      <c r="S370" s="109" t="str">
        <f t="shared" si="321"/>
        <v/>
      </c>
      <c r="T370" s="109" t="str">
        <f t="shared" si="321"/>
        <v/>
      </c>
      <c r="U370" s="109" t="str">
        <f t="shared" si="321"/>
        <v/>
      </c>
      <c r="V370" s="109" t="str">
        <f t="shared" si="321"/>
        <v/>
      </c>
      <c r="W370" s="109" t="str">
        <f t="shared" si="321"/>
        <v/>
      </c>
      <c r="X370" s="109" t="str">
        <f t="shared" si="321"/>
        <v/>
      </c>
      <c r="Y370" s="109" t="str">
        <f t="shared" si="321"/>
        <v/>
      </c>
      <c r="Z370" s="109" t="str">
        <f t="shared" si="321"/>
        <v/>
      </c>
      <c r="AA370" s="109" t="str">
        <f t="shared" si="321"/>
        <v/>
      </c>
      <c r="AB370" s="109" t="str">
        <f t="shared" si="321"/>
        <v/>
      </c>
      <c r="AC370" s="109" t="str">
        <f t="shared" si="321"/>
        <v/>
      </c>
      <c r="AD370" s="109" t="str">
        <f t="shared" si="321"/>
        <v/>
      </c>
      <c r="AE370" s="109" t="str">
        <f t="shared" si="321"/>
        <v/>
      </c>
      <c r="AF370" s="109" t="str">
        <f t="shared" si="321"/>
        <v/>
      </c>
      <c r="AG370" s="39"/>
    </row>
    <row r="371" spans="1:33" x14ac:dyDescent="0.2">
      <c r="A371" s="96" t="s">
        <v>471</v>
      </c>
      <c r="B371" s="109" t="str">
        <f>IF(OR(B355="",B359=""),"",B359-((B359-B355)*B336))</f>
        <v/>
      </c>
      <c r="C371" s="109" t="str">
        <f>IF(OR(C355="",C359=""),"",C359-((C359-C355)*C336))</f>
        <v/>
      </c>
      <c r="D371" s="109" t="str">
        <f t="shared" ref="D371:AF371" si="322">IF(OR(D355="",D359=""),"",D359-((D359-D355)*D336))</f>
        <v/>
      </c>
      <c r="E371" s="109" t="str">
        <f t="shared" si="322"/>
        <v/>
      </c>
      <c r="F371" s="109" t="str">
        <f t="shared" si="322"/>
        <v/>
      </c>
      <c r="G371" s="109" t="str">
        <f t="shared" si="322"/>
        <v/>
      </c>
      <c r="H371" s="109" t="str">
        <f t="shared" si="322"/>
        <v/>
      </c>
      <c r="I371" s="109" t="str">
        <f t="shared" si="322"/>
        <v/>
      </c>
      <c r="J371" s="109" t="str">
        <f t="shared" si="322"/>
        <v/>
      </c>
      <c r="K371" s="109" t="str">
        <f t="shared" si="322"/>
        <v/>
      </c>
      <c r="L371" s="109" t="str">
        <f t="shared" si="322"/>
        <v/>
      </c>
      <c r="M371" s="109" t="str">
        <f t="shared" si="322"/>
        <v/>
      </c>
      <c r="N371" s="109" t="str">
        <f t="shared" si="322"/>
        <v/>
      </c>
      <c r="O371" s="109" t="str">
        <f t="shared" si="322"/>
        <v/>
      </c>
      <c r="P371" s="109" t="str">
        <f t="shared" si="322"/>
        <v/>
      </c>
      <c r="Q371" s="109" t="str">
        <f t="shared" si="322"/>
        <v/>
      </c>
      <c r="R371" s="109" t="str">
        <f t="shared" si="322"/>
        <v/>
      </c>
      <c r="S371" s="109" t="str">
        <f t="shared" si="322"/>
        <v/>
      </c>
      <c r="T371" s="109" t="str">
        <f t="shared" si="322"/>
        <v/>
      </c>
      <c r="U371" s="109" t="str">
        <f t="shared" si="322"/>
        <v/>
      </c>
      <c r="V371" s="109" t="str">
        <f t="shared" si="322"/>
        <v/>
      </c>
      <c r="W371" s="109" t="str">
        <f t="shared" si="322"/>
        <v/>
      </c>
      <c r="X371" s="109" t="str">
        <f t="shared" si="322"/>
        <v/>
      </c>
      <c r="Y371" s="109" t="str">
        <f t="shared" si="322"/>
        <v/>
      </c>
      <c r="Z371" s="109" t="str">
        <f t="shared" si="322"/>
        <v/>
      </c>
      <c r="AA371" s="109" t="str">
        <f t="shared" si="322"/>
        <v/>
      </c>
      <c r="AB371" s="109" t="str">
        <f t="shared" si="322"/>
        <v/>
      </c>
      <c r="AC371" s="109" t="str">
        <f t="shared" si="322"/>
        <v/>
      </c>
      <c r="AD371" s="109" t="str">
        <f t="shared" si="322"/>
        <v/>
      </c>
      <c r="AE371" s="109" t="str">
        <f t="shared" si="322"/>
        <v/>
      </c>
      <c r="AF371" s="109" t="str">
        <f t="shared" si="322"/>
        <v/>
      </c>
      <c r="AG371" s="39"/>
    </row>
    <row r="372" spans="1:33" x14ac:dyDescent="0.2">
      <c r="A372" s="96" t="s">
        <v>472</v>
      </c>
      <c r="B372" s="109" t="str">
        <f>IF(OR(B360="",B364=""),"",B364-((B364-B360)*B336))</f>
        <v/>
      </c>
      <c r="C372" s="109" t="str">
        <f>IF(OR(C360="",C364=""),"",C364-((C364-C360)*C336))</f>
        <v/>
      </c>
      <c r="D372" s="109" t="str">
        <f t="shared" ref="D372:AF372" si="323">IF(OR(D360="",D364=""),"",D364-((D364-D360)*D336))</f>
        <v/>
      </c>
      <c r="E372" s="109" t="str">
        <f t="shared" si="323"/>
        <v/>
      </c>
      <c r="F372" s="109" t="str">
        <f t="shared" si="323"/>
        <v/>
      </c>
      <c r="G372" s="109" t="str">
        <f t="shared" si="323"/>
        <v/>
      </c>
      <c r="H372" s="109" t="str">
        <f t="shared" si="323"/>
        <v/>
      </c>
      <c r="I372" s="109" t="str">
        <f t="shared" si="323"/>
        <v/>
      </c>
      <c r="J372" s="109" t="str">
        <f t="shared" si="323"/>
        <v/>
      </c>
      <c r="K372" s="109" t="str">
        <f t="shared" si="323"/>
        <v/>
      </c>
      <c r="L372" s="109" t="str">
        <f t="shared" si="323"/>
        <v/>
      </c>
      <c r="M372" s="109" t="str">
        <f t="shared" si="323"/>
        <v/>
      </c>
      <c r="N372" s="109" t="str">
        <f t="shared" si="323"/>
        <v/>
      </c>
      <c r="O372" s="109" t="str">
        <f t="shared" si="323"/>
        <v/>
      </c>
      <c r="P372" s="109" t="str">
        <f t="shared" si="323"/>
        <v/>
      </c>
      <c r="Q372" s="109" t="str">
        <f t="shared" si="323"/>
        <v/>
      </c>
      <c r="R372" s="109" t="str">
        <f t="shared" si="323"/>
        <v/>
      </c>
      <c r="S372" s="109" t="str">
        <f t="shared" si="323"/>
        <v/>
      </c>
      <c r="T372" s="109" t="str">
        <f t="shared" si="323"/>
        <v/>
      </c>
      <c r="U372" s="109" t="str">
        <f t="shared" si="323"/>
        <v/>
      </c>
      <c r="V372" s="109" t="str">
        <f t="shared" si="323"/>
        <v/>
      </c>
      <c r="W372" s="109" t="str">
        <f t="shared" si="323"/>
        <v/>
      </c>
      <c r="X372" s="109" t="str">
        <f t="shared" si="323"/>
        <v/>
      </c>
      <c r="Y372" s="109" t="str">
        <f t="shared" si="323"/>
        <v/>
      </c>
      <c r="Z372" s="109" t="str">
        <f t="shared" si="323"/>
        <v/>
      </c>
      <c r="AA372" s="109" t="str">
        <f t="shared" si="323"/>
        <v/>
      </c>
      <c r="AB372" s="109" t="str">
        <f t="shared" si="323"/>
        <v/>
      </c>
      <c r="AC372" s="109" t="str">
        <f t="shared" si="323"/>
        <v/>
      </c>
      <c r="AD372" s="109" t="str">
        <f t="shared" si="323"/>
        <v/>
      </c>
      <c r="AE372" s="109" t="str">
        <f t="shared" si="323"/>
        <v/>
      </c>
      <c r="AF372" s="109" t="str">
        <f t="shared" si="323"/>
        <v/>
      </c>
      <c r="AG372" s="39"/>
    </row>
    <row r="373" spans="1:33" x14ac:dyDescent="0.2">
      <c r="A373" s="96" t="s">
        <v>473</v>
      </c>
      <c r="B373" s="109" t="str">
        <f>IF(OR(B361="",B365=""),"",B365-((B365-B361)*B336))</f>
        <v/>
      </c>
      <c r="C373" s="109" t="str">
        <f>IF(OR(C361="",C365=""),"",C365-((C365-C361)*C336))</f>
        <v/>
      </c>
      <c r="D373" s="109" t="str">
        <f t="shared" ref="D373:AF373" si="324">IF(OR(D361="",D365=""),"",D365-((D365-D361)*D336))</f>
        <v/>
      </c>
      <c r="E373" s="109" t="str">
        <f t="shared" si="324"/>
        <v/>
      </c>
      <c r="F373" s="109" t="str">
        <f t="shared" si="324"/>
        <v/>
      </c>
      <c r="G373" s="109" t="str">
        <f t="shared" si="324"/>
        <v/>
      </c>
      <c r="H373" s="109" t="str">
        <f t="shared" si="324"/>
        <v/>
      </c>
      <c r="I373" s="109" t="str">
        <f t="shared" si="324"/>
        <v/>
      </c>
      <c r="J373" s="109" t="str">
        <f t="shared" si="324"/>
        <v/>
      </c>
      <c r="K373" s="109" t="str">
        <f t="shared" si="324"/>
        <v/>
      </c>
      <c r="L373" s="109" t="str">
        <f t="shared" si="324"/>
        <v/>
      </c>
      <c r="M373" s="109" t="str">
        <f t="shared" si="324"/>
        <v/>
      </c>
      <c r="N373" s="109" t="str">
        <f t="shared" si="324"/>
        <v/>
      </c>
      <c r="O373" s="109" t="str">
        <f t="shared" si="324"/>
        <v/>
      </c>
      <c r="P373" s="109" t="str">
        <f t="shared" si="324"/>
        <v/>
      </c>
      <c r="Q373" s="109" t="str">
        <f t="shared" si="324"/>
        <v/>
      </c>
      <c r="R373" s="109" t="str">
        <f t="shared" si="324"/>
        <v/>
      </c>
      <c r="S373" s="109" t="str">
        <f t="shared" si="324"/>
        <v/>
      </c>
      <c r="T373" s="109" t="str">
        <f t="shared" si="324"/>
        <v/>
      </c>
      <c r="U373" s="109" t="str">
        <f t="shared" si="324"/>
        <v/>
      </c>
      <c r="V373" s="109" t="str">
        <f t="shared" si="324"/>
        <v/>
      </c>
      <c r="W373" s="109" t="str">
        <f t="shared" si="324"/>
        <v/>
      </c>
      <c r="X373" s="109" t="str">
        <f t="shared" si="324"/>
        <v/>
      </c>
      <c r="Y373" s="109" t="str">
        <f t="shared" si="324"/>
        <v/>
      </c>
      <c r="Z373" s="109" t="str">
        <f t="shared" si="324"/>
        <v/>
      </c>
      <c r="AA373" s="109" t="str">
        <f t="shared" si="324"/>
        <v/>
      </c>
      <c r="AB373" s="109" t="str">
        <f t="shared" si="324"/>
        <v/>
      </c>
      <c r="AC373" s="109" t="str">
        <f t="shared" si="324"/>
        <v/>
      </c>
      <c r="AD373" s="109" t="str">
        <f t="shared" si="324"/>
        <v/>
      </c>
      <c r="AE373" s="109" t="str">
        <f t="shared" si="324"/>
        <v/>
      </c>
      <c r="AF373" s="109" t="str">
        <f t="shared" si="324"/>
        <v/>
      </c>
      <c r="AG373" s="39"/>
    </row>
    <row r="374" spans="1:33" x14ac:dyDescent="0.2">
      <c r="A374" s="96" t="s">
        <v>474</v>
      </c>
      <c r="B374" s="109" t="str">
        <f>IF(OR(B362="",B366=""),"",B366-((B366-B362)*B336))</f>
        <v/>
      </c>
      <c r="C374" s="109" t="str">
        <f>IF(OR(C362="",C366=""),"",C366-((C366-C362)*C336))</f>
        <v/>
      </c>
      <c r="D374" s="109" t="str">
        <f t="shared" ref="D374:AF374" si="325">IF(OR(D362="",D366=""),"",D366-((D366-D362)*D336))</f>
        <v/>
      </c>
      <c r="E374" s="109" t="str">
        <f t="shared" si="325"/>
        <v/>
      </c>
      <c r="F374" s="109" t="str">
        <f t="shared" si="325"/>
        <v/>
      </c>
      <c r="G374" s="109" t="str">
        <f t="shared" si="325"/>
        <v/>
      </c>
      <c r="H374" s="109" t="str">
        <f t="shared" si="325"/>
        <v/>
      </c>
      <c r="I374" s="109" t="str">
        <f t="shared" si="325"/>
        <v/>
      </c>
      <c r="J374" s="109" t="str">
        <f t="shared" si="325"/>
        <v/>
      </c>
      <c r="K374" s="109" t="str">
        <f t="shared" si="325"/>
        <v/>
      </c>
      <c r="L374" s="109" t="str">
        <f t="shared" si="325"/>
        <v/>
      </c>
      <c r="M374" s="109" t="str">
        <f t="shared" si="325"/>
        <v/>
      </c>
      <c r="N374" s="109" t="str">
        <f t="shared" si="325"/>
        <v/>
      </c>
      <c r="O374" s="109" t="str">
        <f t="shared" si="325"/>
        <v/>
      </c>
      <c r="P374" s="109" t="str">
        <f t="shared" si="325"/>
        <v/>
      </c>
      <c r="Q374" s="109" t="str">
        <f t="shared" si="325"/>
        <v/>
      </c>
      <c r="R374" s="109" t="str">
        <f t="shared" si="325"/>
        <v/>
      </c>
      <c r="S374" s="109" t="str">
        <f t="shared" si="325"/>
        <v/>
      </c>
      <c r="T374" s="109" t="str">
        <f t="shared" si="325"/>
        <v/>
      </c>
      <c r="U374" s="109" t="str">
        <f t="shared" si="325"/>
        <v/>
      </c>
      <c r="V374" s="109" t="str">
        <f t="shared" si="325"/>
        <v/>
      </c>
      <c r="W374" s="109" t="str">
        <f t="shared" si="325"/>
        <v/>
      </c>
      <c r="X374" s="109" t="str">
        <f t="shared" si="325"/>
        <v/>
      </c>
      <c r="Y374" s="109" t="str">
        <f t="shared" si="325"/>
        <v/>
      </c>
      <c r="Z374" s="109" t="str">
        <f t="shared" si="325"/>
        <v/>
      </c>
      <c r="AA374" s="109" t="str">
        <f t="shared" si="325"/>
        <v/>
      </c>
      <c r="AB374" s="109" t="str">
        <f t="shared" si="325"/>
        <v/>
      </c>
      <c r="AC374" s="109" t="str">
        <f t="shared" si="325"/>
        <v/>
      </c>
      <c r="AD374" s="109" t="str">
        <f t="shared" si="325"/>
        <v/>
      </c>
      <c r="AE374" s="109" t="str">
        <f t="shared" si="325"/>
        <v/>
      </c>
      <c r="AF374" s="109" t="str">
        <f t="shared" si="325"/>
        <v/>
      </c>
      <c r="AG374" s="39"/>
    </row>
    <row r="375" spans="1:33" x14ac:dyDescent="0.2">
      <c r="A375" s="96" t="s">
        <v>475</v>
      </c>
      <c r="B375" s="109" t="str">
        <f>IF(OR(B363="",B367=""),"",B367-((B367-B363)*B336))</f>
        <v/>
      </c>
      <c r="C375" s="109" t="str">
        <f>IF(OR(C363="",C367=""),"",C367-((C367-C363)*C336))</f>
        <v/>
      </c>
      <c r="D375" s="109" t="str">
        <f t="shared" ref="D375:AF375" si="326">IF(OR(D363="",D367=""),"",D367-((D367-D363)*D336))</f>
        <v/>
      </c>
      <c r="E375" s="109" t="str">
        <f t="shared" si="326"/>
        <v/>
      </c>
      <c r="F375" s="109" t="str">
        <f t="shared" si="326"/>
        <v/>
      </c>
      <c r="G375" s="109" t="str">
        <f t="shared" si="326"/>
        <v/>
      </c>
      <c r="H375" s="109" t="str">
        <f t="shared" si="326"/>
        <v/>
      </c>
      <c r="I375" s="109" t="str">
        <f t="shared" si="326"/>
        <v/>
      </c>
      <c r="J375" s="109" t="str">
        <f t="shared" si="326"/>
        <v/>
      </c>
      <c r="K375" s="109" t="str">
        <f t="shared" si="326"/>
        <v/>
      </c>
      <c r="L375" s="109" t="str">
        <f t="shared" si="326"/>
        <v/>
      </c>
      <c r="M375" s="109" t="str">
        <f t="shared" si="326"/>
        <v/>
      </c>
      <c r="N375" s="109" t="str">
        <f t="shared" si="326"/>
        <v/>
      </c>
      <c r="O375" s="109" t="str">
        <f t="shared" si="326"/>
        <v/>
      </c>
      <c r="P375" s="109" t="str">
        <f t="shared" si="326"/>
        <v/>
      </c>
      <c r="Q375" s="109" t="str">
        <f t="shared" si="326"/>
        <v/>
      </c>
      <c r="R375" s="109" t="str">
        <f t="shared" si="326"/>
        <v/>
      </c>
      <c r="S375" s="109" t="str">
        <f t="shared" si="326"/>
        <v/>
      </c>
      <c r="T375" s="109" t="str">
        <f t="shared" si="326"/>
        <v/>
      </c>
      <c r="U375" s="109" t="str">
        <f t="shared" si="326"/>
        <v/>
      </c>
      <c r="V375" s="109" t="str">
        <f t="shared" si="326"/>
        <v/>
      </c>
      <c r="W375" s="109" t="str">
        <f t="shared" si="326"/>
        <v/>
      </c>
      <c r="X375" s="109" t="str">
        <f t="shared" si="326"/>
        <v/>
      </c>
      <c r="Y375" s="109" t="str">
        <f t="shared" si="326"/>
        <v/>
      </c>
      <c r="Z375" s="109" t="str">
        <f t="shared" si="326"/>
        <v/>
      </c>
      <c r="AA375" s="109" t="str">
        <f t="shared" si="326"/>
        <v/>
      </c>
      <c r="AB375" s="109" t="str">
        <f t="shared" si="326"/>
        <v/>
      </c>
      <c r="AC375" s="109" t="str">
        <f t="shared" si="326"/>
        <v/>
      </c>
      <c r="AD375" s="109" t="str">
        <f t="shared" si="326"/>
        <v/>
      </c>
      <c r="AE375" s="109" t="str">
        <f t="shared" si="326"/>
        <v/>
      </c>
      <c r="AF375" s="109" t="str">
        <f t="shared" si="326"/>
        <v/>
      </c>
      <c r="AG375" s="39"/>
    </row>
    <row r="376" spans="1:33" x14ac:dyDescent="0.2">
      <c r="A376" s="96" t="s">
        <v>476</v>
      </c>
      <c r="B376" s="109" t="str">
        <f t="shared" ref="B376:AF376" si="327">IF(OR(B368="",B369=""),"",B369-((B369-B368)*LogGpercent))</f>
        <v/>
      </c>
      <c r="C376" s="109" t="str">
        <f t="shared" si="327"/>
        <v/>
      </c>
      <c r="D376" s="109" t="str">
        <f t="shared" si="327"/>
        <v/>
      </c>
      <c r="E376" s="109" t="str">
        <f t="shared" si="327"/>
        <v/>
      </c>
      <c r="F376" s="109" t="str">
        <f t="shared" si="327"/>
        <v/>
      </c>
      <c r="G376" s="109" t="str">
        <f t="shared" si="327"/>
        <v/>
      </c>
      <c r="H376" s="109" t="str">
        <f t="shared" si="327"/>
        <v/>
      </c>
      <c r="I376" s="109" t="str">
        <f t="shared" si="327"/>
        <v/>
      </c>
      <c r="J376" s="109" t="str">
        <f t="shared" si="327"/>
        <v/>
      </c>
      <c r="K376" s="109" t="str">
        <f t="shared" si="327"/>
        <v/>
      </c>
      <c r="L376" s="109" t="str">
        <f t="shared" si="327"/>
        <v/>
      </c>
      <c r="M376" s="109" t="str">
        <f t="shared" si="327"/>
        <v/>
      </c>
      <c r="N376" s="109" t="str">
        <f t="shared" si="327"/>
        <v/>
      </c>
      <c r="O376" s="109" t="str">
        <f t="shared" si="327"/>
        <v/>
      </c>
      <c r="P376" s="109" t="str">
        <f t="shared" si="327"/>
        <v/>
      </c>
      <c r="Q376" s="109" t="str">
        <f t="shared" si="327"/>
        <v/>
      </c>
      <c r="R376" s="109" t="str">
        <f t="shared" si="327"/>
        <v/>
      </c>
      <c r="S376" s="109" t="str">
        <f t="shared" si="327"/>
        <v/>
      </c>
      <c r="T376" s="109" t="str">
        <f t="shared" si="327"/>
        <v/>
      </c>
      <c r="U376" s="109" t="str">
        <f t="shared" si="327"/>
        <v/>
      </c>
      <c r="V376" s="109" t="str">
        <f t="shared" si="327"/>
        <v/>
      </c>
      <c r="W376" s="109" t="str">
        <f t="shared" si="327"/>
        <v/>
      </c>
      <c r="X376" s="109" t="str">
        <f t="shared" si="327"/>
        <v/>
      </c>
      <c r="Y376" s="109" t="str">
        <f t="shared" si="327"/>
        <v/>
      </c>
      <c r="Z376" s="109" t="str">
        <f t="shared" si="327"/>
        <v/>
      </c>
      <c r="AA376" s="109" t="str">
        <f t="shared" si="327"/>
        <v/>
      </c>
      <c r="AB376" s="109" t="str">
        <f t="shared" si="327"/>
        <v/>
      </c>
      <c r="AC376" s="109" t="str">
        <f t="shared" si="327"/>
        <v/>
      </c>
      <c r="AD376" s="109" t="str">
        <f t="shared" si="327"/>
        <v/>
      </c>
      <c r="AE376" s="109" t="str">
        <f t="shared" si="327"/>
        <v/>
      </c>
      <c r="AF376" s="109" t="str">
        <f t="shared" si="327"/>
        <v/>
      </c>
      <c r="AG376" s="39"/>
    </row>
    <row r="377" spans="1:33" x14ac:dyDescent="0.2">
      <c r="A377" s="96" t="s">
        <v>478</v>
      </c>
      <c r="B377" s="109" t="str">
        <f t="shared" ref="B377:AF377" si="328">IF(OR(B370="",B371=""),"",B371-((B371-B370)*LogGpercent))</f>
        <v/>
      </c>
      <c r="C377" s="109" t="str">
        <f t="shared" si="328"/>
        <v/>
      </c>
      <c r="D377" s="109" t="str">
        <f t="shared" si="328"/>
        <v/>
      </c>
      <c r="E377" s="109" t="str">
        <f t="shared" si="328"/>
        <v/>
      </c>
      <c r="F377" s="109" t="str">
        <f t="shared" si="328"/>
        <v/>
      </c>
      <c r="G377" s="109" t="str">
        <f t="shared" si="328"/>
        <v/>
      </c>
      <c r="H377" s="109" t="str">
        <f t="shared" si="328"/>
        <v/>
      </c>
      <c r="I377" s="109" t="str">
        <f t="shared" si="328"/>
        <v/>
      </c>
      <c r="J377" s="109" t="str">
        <f t="shared" si="328"/>
        <v/>
      </c>
      <c r="K377" s="109" t="str">
        <f t="shared" si="328"/>
        <v/>
      </c>
      <c r="L377" s="109" t="str">
        <f t="shared" si="328"/>
        <v/>
      </c>
      <c r="M377" s="109" t="str">
        <f t="shared" si="328"/>
        <v/>
      </c>
      <c r="N377" s="109" t="str">
        <f t="shared" si="328"/>
        <v/>
      </c>
      <c r="O377" s="109" t="str">
        <f t="shared" si="328"/>
        <v/>
      </c>
      <c r="P377" s="109" t="str">
        <f t="shared" si="328"/>
        <v/>
      </c>
      <c r="Q377" s="109" t="str">
        <f t="shared" si="328"/>
        <v/>
      </c>
      <c r="R377" s="109" t="str">
        <f t="shared" si="328"/>
        <v/>
      </c>
      <c r="S377" s="109" t="str">
        <f t="shared" si="328"/>
        <v/>
      </c>
      <c r="T377" s="109" t="str">
        <f t="shared" si="328"/>
        <v/>
      </c>
      <c r="U377" s="109" t="str">
        <f t="shared" si="328"/>
        <v/>
      </c>
      <c r="V377" s="109" t="str">
        <f t="shared" si="328"/>
        <v/>
      </c>
      <c r="W377" s="109" t="str">
        <f t="shared" si="328"/>
        <v/>
      </c>
      <c r="X377" s="109" t="str">
        <f t="shared" si="328"/>
        <v/>
      </c>
      <c r="Y377" s="109" t="str">
        <f t="shared" si="328"/>
        <v/>
      </c>
      <c r="Z377" s="109" t="str">
        <f t="shared" si="328"/>
        <v/>
      </c>
      <c r="AA377" s="109" t="str">
        <f t="shared" si="328"/>
        <v/>
      </c>
      <c r="AB377" s="109" t="str">
        <f t="shared" si="328"/>
        <v/>
      </c>
      <c r="AC377" s="109" t="str">
        <f t="shared" si="328"/>
        <v/>
      </c>
      <c r="AD377" s="109" t="str">
        <f t="shared" si="328"/>
        <v/>
      </c>
      <c r="AE377" s="109" t="str">
        <f t="shared" si="328"/>
        <v/>
      </c>
      <c r="AF377" s="109" t="str">
        <f t="shared" si="328"/>
        <v/>
      </c>
      <c r="AG377" s="39"/>
    </row>
    <row r="378" spans="1:33" x14ac:dyDescent="0.2">
      <c r="A378" s="96" t="s">
        <v>476</v>
      </c>
      <c r="B378" s="109" t="str">
        <f t="shared" ref="B378:AF378" si="329">IF(OR(B372="",B373=""),"",B373-((B373-B372)*LogGpercent))</f>
        <v/>
      </c>
      <c r="C378" s="109" t="str">
        <f t="shared" si="329"/>
        <v/>
      </c>
      <c r="D378" s="109" t="str">
        <f t="shared" si="329"/>
        <v/>
      </c>
      <c r="E378" s="109" t="str">
        <f t="shared" si="329"/>
        <v/>
      </c>
      <c r="F378" s="109" t="str">
        <f t="shared" si="329"/>
        <v/>
      </c>
      <c r="G378" s="109" t="str">
        <f t="shared" si="329"/>
        <v/>
      </c>
      <c r="H378" s="109" t="str">
        <f t="shared" si="329"/>
        <v/>
      </c>
      <c r="I378" s="109" t="str">
        <f t="shared" si="329"/>
        <v/>
      </c>
      <c r="J378" s="109" t="str">
        <f t="shared" si="329"/>
        <v/>
      </c>
      <c r="K378" s="109" t="str">
        <f t="shared" si="329"/>
        <v/>
      </c>
      <c r="L378" s="109" t="str">
        <f t="shared" si="329"/>
        <v/>
      </c>
      <c r="M378" s="109" t="str">
        <f t="shared" si="329"/>
        <v/>
      </c>
      <c r="N378" s="109" t="str">
        <f t="shared" si="329"/>
        <v/>
      </c>
      <c r="O378" s="109" t="str">
        <f t="shared" si="329"/>
        <v/>
      </c>
      <c r="P378" s="109" t="str">
        <f t="shared" si="329"/>
        <v/>
      </c>
      <c r="Q378" s="109" t="str">
        <f t="shared" si="329"/>
        <v/>
      </c>
      <c r="R378" s="109" t="str">
        <f t="shared" si="329"/>
        <v/>
      </c>
      <c r="S378" s="109" t="str">
        <f t="shared" si="329"/>
        <v/>
      </c>
      <c r="T378" s="109" t="str">
        <f t="shared" si="329"/>
        <v/>
      </c>
      <c r="U378" s="109" t="str">
        <f t="shared" si="329"/>
        <v/>
      </c>
      <c r="V378" s="109" t="str">
        <f t="shared" si="329"/>
        <v/>
      </c>
      <c r="W378" s="109" t="str">
        <f t="shared" si="329"/>
        <v/>
      </c>
      <c r="X378" s="109" t="str">
        <f t="shared" si="329"/>
        <v/>
      </c>
      <c r="Y378" s="109" t="str">
        <f t="shared" si="329"/>
        <v/>
      </c>
      <c r="Z378" s="109" t="str">
        <f t="shared" si="329"/>
        <v/>
      </c>
      <c r="AA378" s="109" t="str">
        <f t="shared" si="329"/>
        <v/>
      </c>
      <c r="AB378" s="109" t="str">
        <f t="shared" si="329"/>
        <v/>
      </c>
      <c r="AC378" s="109" t="str">
        <f t="shared" si="329"/>
        <v/>
      </c>
      <c r="AD378" s="109" t="str">
        <f t="shared" si="329"/>
        <v/>
      </c>
      <c r="AE378" s="109" t="str">
        <f t="shared" si="329"/>
        <v/>
      </c>
      <c r="AF378" s="109" t="str">
        <f t="shared" si="329"/>
        <v/>
      </c>
      <c r="AG378" s="39"/>
    </row>
    <row r="379" spans="1:33" x14ac:dyDescent="0.2">
      <c r="A379" s="96" t="s">
        <v>477</v>
      </c>
      <c r="B379" s="109" t="str">
        <f t="shared" ref="B379:AF379" si="330">IF(OR(B374="",B375=""),"",B375-((B375-B374)*LogGpercent))</f>
        <v/>
      </c>
      <c r="C379" s="109" t="str">
        <f t="shared" si="330"/>
        <v/>
      </c>
      <c r="D379" s="109" t="str">
        <f t="shared" si="330"/>
        <v/>
      </c>
      <c r="E379" s="109" t="str">
        <f t="shared" si="330"/>
        <v/>
      </c>
      <c r="F379" s="109" t="str">
        <f t="shared" si="330"/>
        <v/>
      </c>
      <c r="G379" s="109" t="str">
        <f t="shared" si="330"/>
        <v/>
      </c>
      <c r="H379" s="109" t="str">
        <f t="shared" si="330"/>
        <v/>
      </c>
      <c r="I379" s="109" t="str">
        <f t="shared" si="330"/>
        <v/>
      </c>
      <c r="J379" s="109" t="str">
        <f t="shared" si="330"/>
        <v/>
      </c>
      <c r="K379" s="109" t="str">
        <f t="shared" si="330"/>
        <v/>
      </c>
      <c r="L379" s="109" t="str">
        <f t="shared" si="330"/>
        <v/>
      </c>
      <c r="M379" s="109" t="str">
        <f t="shared" si="330"/>
        <v/>
      </c>
      <c r="N379" s="109" t="str">
        <f t="shared" si="330"/>
        <v/>
      </c>
      <c r="O379" s="109" t="str">
        <f t="shared" si="330"/>
        <v/>
      </c>
      <c r="P379" s="109" t="str">
        <f t="shared" si="330"/>
        <v/>
      </c>
      <c r="Q379" s="109" t="str">
        <f t="shared" si="330"/>
        <v/>
      </c>
      <c r="R379" s="109" t="str">
        <f t="shared" si="330"/>
        <v/>
      </c>
      <c r="S379" s="109" t="str">
        <f t="shared" si="330"/>
        <v/>
      </c>
      <c r="T379" s="109" t="str">
        <f t="shared" si="330"/>
        <v/>
      </c>
      <c r="U379" s="109" t="str">
        <f t="shared" si="330"/>
        <v/>
      </c>
      <c r="V379" s="109" t="str">
        <f t="shared" si="330"/>
        <v/>
      </c>
      <c r="W379" s="109" t="str">
        <f t="shared" si="330"/>
        <v/>
      </c>
      <c r="X379" s="109" t="str">
        <f t="shared" si="330"/>
        <v/>
      </c>
      <c r="Y379" s="109" t="str">
        <f t="shared" si="330"/>
        <v/>
      </c>
      <c r="Z379" s="109" t="str">
        <f t="shared" si="330"/>
        <v/>
      </c>
      <c r="AA379" s="109" t="str">
        <f t="shared" si="330"/>
        <v/>
      </c>
      <c r="AB379" s="109" t="str">
        <f t="shared" si="330"/>
        <v/>
      </c>
      <c r="AC379" s="109" t="str">
        <f t="shared" si="330"/>
        <v/>
      </c>
      <c r="AD379" s="109" t="str">
        <f t="shared" si="330"/>
        <v/>
      </c>
      <c r="AE379" s="109" t="str">
        <f t="shared" si="330"/>
        <v/>
      </c>
      <c r="AF379" s="109" t="str">
        <f t="shared" si="330"/>
        <v/>
      </c>
      <c r="AG379" s="39"/>
    </row>
    <row r="380" spans="1:33" x14ac:dyDescent="0.2">
      <c r="A380" s="96" t="s">
        <v>480</v>
      </c>
      <c r="B380" s="109" t="str">
        <f>IF(OR(B376="",B378=""),"",B378-((B378-B376)*B20))</f>
        <v/>
      </c>
      <c r="C380" s="109" t="str">
        <f>IF(OR(C376="",C378=""),"",C378-((C378-C376)*C20))</f>
        <v/>
      </c>
      <c r="D380" s="109" t="str">
        <f t="shared" ref="D380:AF380" si="331">IF(OR(D376="",D378=""),"",D378-((D378-D376)*D20))</f>
        <v/>
      </c>
      <c r="E380" s="109" t="str">
        <f t="shared" si="331"/>
        <v/>
      </c>
      <c r="F380" s="109" t="str">
        <f t="shared" si="331"/>
        <v/>
      </c>
      <c r="G380" s="109" t="str">
        <f t="shared" si="331"/>
        <v/>
      </c>
      <c r="H380" s="109" t="str">
        <f t="shared" si="331"/>
        <v/>
      </c>
      <c r="I380" s="109" t="str">
        <f t="shared" si="331"/>
        <v/>
      </c>
      <c r="J380" s="109" t="str">
        <f t="shared" si="331"/>
        <v/>
      </c>
      <c r="K380" s="109" t="str">
        <f t="shared" si="331"/>
        <v/>
      </c>
      <c r="L380" s="109" t="str">
        <f t="shared" si="331"/>
        <v/>
      </c>
      <c r="M380" s="109" t="str">
        <f t="shared" si="331"/>
        <v/>
      </c>
      <c r="N380" s="109" t="str">
        <f t="shared" si="331"/>
        <v/>
      </c>
      <c r="O380" s="109" t="str">
        <f t="shared" si="331"/>
        <v/>
      </c>
      <c r="P380" s="109" t="str">
        <f t="shared" si="331"/>
        <v/>
      </c>
      <c r="Q380" s="109" t="str">
        <f t="shared" si="331"/>
        <v/>
      </c>
      <c r="R380" s="109" t="str">
        <f t="shared" si="331"/>
        <v/>
      </c>
      <c r="S380" s="109" t="str">
        <f t="shared" si="331"/>
        <v/>
      </c>
      <c r="T380" s="109" t="str">
        <f t="shared" si="331"/>
        <v/>
      </c>
      <c r="U380" s="109" t="str">
        <f t="shared" si="331"/>
        <v/>
      </c>
      <c r="V380" s="109" t="str">
        <f t="shared" si="331"/>
        <v/>
      </c>
      <c r="W380" s="109" t="str">
        <f t="shared" si="331"/>
        <v/>
      </c>
      <c r="X380" s="109" t="str">
        <f t="shared" si="331"/>
        <v/>
      </c>
      <c r="Y380" s="109" t="str">
        <f t="shared" si="331"/>
        <v/>
      </c>
      <c r="Z380" s="109" t="str">
        <f t="shared" si="331"/>
        <v/>
      </c>
      <c r="AA380" s="109" t="str">
        <f t="shared" si="331"/>
        <v/>
      </c>
      <c r="AB380" s="109" t="str">
        <f t="shared" si="331"/>
        <v/>
      </c>
      <c r="AC380" s="109" t="str">
        <f t="shared" si="331"/>
        <v/>
      </c>
      <c r="AD380" s="109" t="str">
        <f t="shared" si="331"/>
        <v/>
      </c>
      <c r="AE380" s="109" t="str">
        <f t="shared" si="331"/>
        <v/>
      </c>
      <c r="AF380" s="109" t="str">
        <f t="shared" si="331"/>
        <v/>
      </c>
      <c r="AG380" s="39"/>
    </row>
    <row r="381" spans="1:33" x14ac:dyDescent="0.2">
      <c r="A381" s="96" t="s">
        <v>479</v>
      </c>
      <c r="B381" s="109" t="str">
        <f>IF(OR(B377="",B379=""),"",B379-((B379-B377)*B20))</f>
        <v/>
      </c>
      <c r="C381" s="109" t="str">
        <f>IF(OR(C377="",C379=""),"",C379-((C379-C377)*C20))</f>
        <v/>
      </c>
      <c r="D381" s="109" t="str">
        <f t="shared" ref="D381:AF381" si="332">IF(OR(D377="",D379=""),"",D379-((D379-D377)*D20))</f>
        <v/>
      </c>
      <c r="E381" s="109" t="str">
        <f t="shared" si="332"/>
        <v/>
      </c>
      <c r="F381" s="109" t="str">
        <f t="shared" si="332"/>
        <v/>
      </c>
      <c r="G381" s="109" t="str">
        <f t="shared" si="332"/>
        <v/>
      </c>
      <c r="H381" s="109" t="str">
        <f t="shared" si="332"/>
        <v/>
      </c>
      <c r="I381" s="109" t="str">
        <f t="shared" si="332"/>
        <v/>
      </c>
      <c r="J381" s="109" t="str">
        <f t="shared" si="332"/>
        <v/>
      </c>
      <c r="K381" s="109" t="str">
        <f t="shared" si="332"/>
        <v/>
      </c>
      <c r="L381" s="109" t="str">
        <f t="shared" si="332"/>
        <v/>
      </c>
      <c r="M381" s="109" t="str">
        <f t="shared" si="332"/>
        <v/>
      </c>
      <c r="N381" s="109" t="str">
        <f t="shared" si="332"/>
        <v/>
      </c>
      <c r="O381" s="109" t="str">
        <f t="shared" si="332"/>
        <v/>
      </c>
      <c r="P381" s="109" t="str">
        <f t="shared" si="332"/>
        <v/>
      </c>
      <c r="Q381" s="109" t="str">
        <f t="shared" si="332"/>
        <v/>
      </c>
      <c r="R381" s="109" t="str">
        <f t="shared" si="332"/>
        <v/>
      </c>
      <c r="S381" s="109" t="str">
        <f t="shared" si="332"/>
        <v/>
      </c>
      <c r="T381" s="109" t="str">
        <f t="shared" si="332"/>
        <v/>
      </c>
      <c r="U381" s="109" t="str">
        <f t="shared" si="332"/>
        <v/>
      </c>
      <c r="V381" s="109" t="str">
        <f t="shared" si="332"/>
        <v/>
      </c>
      <c r="W381" s="109" t="str">
        <f t="shared" si="332"/>
        <v/>
      </c>
      <c r="X381" s="109" t="str">
        <f t="shared" si="332"/>
        <v/>
      </c>
      <c r="Y381" s="109" t="str">
        <f t="shared" si="332"/>
        <v/>
      </c>
      <c r="Z381" s="109" t="str">
        <f t="shared" si="332"/>
        <v/>
      </c>
      <c r="AA381" s="109" t="str">
        <f t="shared" si="332"/>
        <v/>
      </c>
      <c r="AB381" s="109" t="str">
        <f t="shared" si="332"/>
        <v/>
      </c>
      <c r="AC381" s="109" t="str">
        <f t="shared" si="332"/>
        <v/>
      </c>
      <c r="AD381" s="109" t="str">
        <f t="shared" si="332"/>
        <v/>
      </c>
      <c r="AE381" s="109" t="str">
        <f t="shared" si="332"/>
        <v/>
      </c>
      <c r="AF381" s="109" t="str">
        <f t="shared" si="332"/>
        <v/>
      </c>
      <c r="AG381" s="39"/>
    </row>
    <row r="382" spans="1:33" x14ac:dyDescent="0.2">
      <c r="A382" s="96" t="s">
        <v>490</v>
      </c>
      <c r="B382" s="109" t="str">
        <f>IF(OR(B380="",B381=""),"",B381-((B381-B380)*B343))</f>
        <v/>
      </c>
      <c r="C382" s="109" t="str">
        <f>IF(OR(C380="",C381=""),"",C381-((C381-C380)*C343))</f>
        <v/>
      </c>
      <c r="D382" s="109" t="str">
        <f t="shared" ref="D382:AF382" si="333">IF(OR(D380="",D381=""),"",D381-((D381-D380)*D343))</f>
        <v/>
      </c>
      <c r="E382" s="109" t="str">
        <f t="shared" si="333"/>
        <v/>
      </c>
      <c r="F382" s="109" t="str">
        <f t="shared" si="333"/>
        <v/>
      </c>
      <c r="G382" s="109" t="str">
        <f t="shared" si="333"/>
        <v/>
      </c>
      <c r="H382" s="109" t="str">
        <f t="shared" si="333"/>
        <v/>
      </c>
      <c r="I382" s="109" t="str">
        <f t="shared" si="333"/>
        <v/>
      </c>
      <c r="J382" s="109" t="str">
        <f t="shared" si="333"/>
        <v/>
      </c>
      <c r="K382" s="109" t="str">
        <f t="shared" si="333"/>
        <v/>
      </c>
      <c r="L382" s="109" t="str">
        <f t="shared" si="333"/>
        <v/>
      </c>
      <c r="M382" s="109" t="str">
        <f t="shared" si="333"/>
        <v/>
      </c>
      <c r="N382" s="109" t="str">
        <f t="shared" si="333"/>
        <v/>
      </c>
      <c r="O382" s="109" t="str">
        <f t="shared" si="333"/>
        <v/>
      </c>
      <c r="P382" s="109" t="str">
        <f t="shared" si="333"/>
        <v/>
      </c>
      <c r="Q382" s="109" t="str">
        <f t="shared" si="333"/>
        <v/>
      </c>
      <c r="R382" s="109" t="str">
        <f t="shared" si="333"/>
        <v/>
      </c>
      <c r="S382" s="109" t="str">
        <f t="shared" si="333"/>
        <v/>
      </c>
      <c r="T382" s="109" t="str">
        <f t="shared" si="333"/>
        <v/>
      </c>
      <c r="U382" s="109" t="str">
        <f t="shared" si="333"/>
        <v/>
      </c>
      <c r="V382" s="109" t="str">
        <f t="shared" si="333"/>
        <v/>
      </c>
      <c r="W382" s="109" t="str">
        <f t="shared" si="333"/>
        <v/>
      </c>
      <c r="X382" s="109" t="str">
        <f t="shared" si="333"/>
        <v/>
      </c>
      <c r="Y382" s="109" t="str">
        <f t="shared" si="333"/>
        <v/>
      </c>
      <c r="Z382" s="109" t="str">
        <f t="shared" si="333"/>
        <v/>
      </c>
      <c r="AA382" s="109" t="str">
        <f t="shared" si="333"/>
        <v/>
      </c>
      <c r="AB382" s="109" t="str">
        <f t="shared" si="333"/>
        <v/>
      </c>
      <c r="AC382" s="109" t="str">
        <f t="shared" si="333"/>
        <v/>
      </c>
      <c r="AD382" s="109" t="str">
        <f t="shared" si="333"/>
        <v/>
      </c>
      <c r="AE382" s="109" t="str">
        <f t="shared" si="333"/>
        <v/>
      </c>
      <c r="AF382" s="109" t="str">
        <f t="shared" si="333"/>
        <v/>
      </c>
      <c r="AG382" s="39"/>
    </row>
    <row r="383" spans="1:33" x14ac:dyDescent="0.2">
      <c r="A383" s="96" t="s">
        <v>543</v>
      </c>
      <c r="B383" s="108" t="str">
        <f t="shared" ref="B383:AF383" si="334">IF(OR(B331="",B382="",S3Disinfectant&lt;&gt;"Cl2 (free)"),"",IF(OR(B331=0,B326&gt;9),0,B331/B382))</f>
        <v/>
      </c>
      <c r="C383" s="108" t="str">
        <f t="shared" si="334"/>
        <v/>
      </c>
      <c r="D383" s="108" t="str">
        <f t="shared" si="334"/>
        <v/>
      </c>
      <c r="E383" s="108" t="str">
        <f t="shared" si="334"/>
        <v/>
      </c>
      <c r="F383" s="108" t="str">
        <f t="shared" si="334"/>
        <v/>
      </c>
      <c r="G383" s="108" t="str">
        <f t="shared" si="334"/>
        <v/>
      </c>
      <c r="H383" s="108" t="str">
        <f t="shared" si="334"/>
        <v/>
      </c>
      <c r="I383" s="108" t="str">
        <f t="shared" si="334"/>
        <v/>
      </c>
      <c r="J383" s="108" t="str">
        <f t="shared" si="334"/>
        <v/>
      </c>
      <c r="K383" s="108" t="str">
        <f t="shared" si="334"/>
        <v/>
      </c>
      <c r="L383" s="108" t="str">
        <f t="shared" si="334"/>
        <v/>
      </c>
      <c r="M383" s="108" t="str">
        <f t="shared" si="334"/>
        <v/>
      </c>
      <c r="N383" s="108" t="str">
        <f t="shared" si="334"/>
        <v/>
      </c>
      <c r="O383" s="108" t="str">
        <f t="shared" si="334"/>
        <v/>
      </c>
      <c r="P383" s="108" t="str">
        <f t="shared" si="334"/>
        <v/>
      </c>
      <c r="Q383" s="108" t="str">
        <f t="shared" si="334"/>
        <v/>
      </c>
      <c r="R383" s="108" t="str">
        <f t="shared" si="334"/>
        <v/>
      </c>
      <c r="S383" s="108" t="str">
        <f t="shared" si="334"/>
        <v/>
      </c>
      <c r="T383" s="108" t="str">
        <f t="shared" si="334"/>
        <v/>
      </c>
      <c r="U383" s="108" t="str">
        <f t="shared" si="334"/>
        <v/>
      </c>
      <c r="V383" s="108" t="str">
        <f t="shared" si="334"/>
        <v/>
      </c>
      <c r="W383" s="108" t="str">
        <f t="shared" si="334"/>
        <v/>
      </c>
      <c r="X383" s="108" t="str">
        <f t="shared" si="334"/>
        <v/>
      </c>
      <c r="Y383" s="108" t="str">
        <f t="shared" si="334"/>
        <v/>
      </c>
      <c r="Z383" s="108" t="str">
        <f t="shared" si="334"/>
        <v/>
      </c>
      <c r="AA383" s="108" t="str">
        <f t="shared" si="334"/>
        <v/>
      </c>
      <c r="AB383" s="108" t="str">
        <f t="shared" si="334"/>
        <v/>
      </c>
      <c r="AC383" s="108" t="str">
        <f t="shared" si="334"/>
        <v/>
      </c>
      <c r="AD383" s="108" t="str">
        <f t="shared" si="334"/>
        <v/>
      </c>
      <c r="AE383" s="108" t="str">
        <f t="shared" si="334"/>
        <v/>
      </c>
      <c r="AF383" s="108" t="str">
        <f t="shared" si="334"/>
        <v/>
      </c>
      <c r="AG383" s="39"/>
    </row>
    <row r="384" spans="1:33" x14ac:dyDescent="0.2">
      <c r="A384" s="38"/>
      <c r="AG384" s="39"/>
    </row>
    <row r="385" spans="1:33" x14ac:dyDescent="0.2">
      <c r="A385" s="32" t="s">
        <v>544</v>
      </c>
      <c r="AG385" s="39"/>
    </row>
    <row r="386" spans="1:33" x14ac:dyDescent="0.2">
      <c r="A386" s="96" t="s">
        <v>545</v>
      </c>
      <c r="B386" s="99" t="str">
        <f>IF(B326="","",IF(B326&lt;=9,1,2))</f>
        <v/>
      </c>
      <c r="C386" s="99" t="str">
        <f>IF(C326="","",IF(C326&lt;=9,1,2))</f>
        <v/>
      </c>
      <c r="D386" s="99" t="str">
        <f t="shared" ref="D386:AF386" si="335">IF(D326="","",IF(D326&lt;=9,1,2))</f>
        <v/>
      </c>
      <c r="E386" s="99" t="str">
        <f t="shared" si="335"/>
        <v/>
      </c>
      <c r="F386" s="99" t="str">
        <f t="shared" si="335"/>
        <v/>
      </c>
      <c r="G386" s="99" t="str">
        <f t="shared" si="335"/>
        <v/>
      </c>
      <c r="H386" s="99" t="str">
        <f t="shared" si="335"/>
        <v/>
      </c>
      <c r="I386" s="99" t="str">
        <f t="shared" si="335"/>
        <v/>
      </c>
      <c r="J386" s="99" t="str">
        <f t="shared" si="335"/>
        <v/>
      </c>
      <c r="K386" s="99" t="str">
        <f t="shared" si="335"/>
        <v/>
      </c>
      <c r="L386" s="99" t="str">
        <f t="shared" si="335"/>
        <v/>
      </c>
      <c r="M386" s="99" t="str">
        <f t="shared" si="335"/>
        <v/>
      </c>
      <c r="N386" s="99" t="str">
        <f t="shared" si="335"/>
        <v/>
      </c>
      <c r="O386" s="99" t="str">
        <f t="shared" si="335"/>
        <v/>
      </c>
      <c r="P386" s="99" t="str">
        <f t="shared" si="335"/>
        <v/>
      </c>
      <c r="Q386" s="99" t="str">
        <f t="shared" si="335"/>
        <v/>
      </c>
      <c r="R386" s="99" t="str">
        <f t="shared" si="335"/>
        <v/>
      </c>
      <c r="S386" s="99" t="str">
        <f t="shared" si="335"/>
        <v/>
      </c>
      <c r="T386" s="99" t="str">
        <f t="shared" si="335"/>
        <v/>
      </c>
      <c r="U386" s="99" t="str">
        <f t="shared" si="335"/>
        <v/>
      </c>
      <c r="V386" s="99" t="str">
        <f t="shared" si="335"/>
        <v/>
      </c>
      <c r="W386" s="99" t="str">
        <f t="shared" si="335"/>
        <v/>
      </c>
      <c r="X386" s="99" t="str">
        <f t="shared" si="335"/>
        <v/>
      </c>
      <c r="Y386" s="99" t="str">
        <f t="shared" si="335"/>
        <v/>
      </c>
      <c r="Z386" s="99" t="str">
        <f t="shared" si="335"/>
        <v/>
      </c>
      <c r="AA386" s="99" t="str">
        <f t="shared" si="335"/>
        <v/>
      </c>
      <c r="AB386" s="99" t="str">
        <f t="shared" si="335"/>
        <v/>
      </c>
      <c r="AC386" s="99" t="str">
        <f t="shared" si="335"/>
        <v/>
      </c>
      <c r="AD386" s="99" t="str">
        <f t="shared" si="335"/>
        <v/>
      </c>
      <c r="AE386" s="99" t="str">
        <f t="shared" si="335"/>
        <v/>
      </c>
      <c r="AF386" s="99" t="str">
        <f t="shared" si="335"/>
        <v/>
      </c>
      <c r="AG386" s="39"/>
    </row>
    <row r="387" spans="1:33" x14ac:dyDescent="0.2">
      <c r="A387" s="96" t="s">
        <v>546</v>
      </c>
      <c r="B387" s="99" t="str">
        <f>IF(B386="","",IF(AND(B326&lt;=10,B386&gt;=2),B386-1,IF(B326&gt;10,2,1)))</f>
        <v/>
      </c>
      <c r="C387" s="99" t="str">
        <f>IF(C386="","",IF(AND(C326&lt;=10,C386&gt;=2),C386-1,IF(C326&gt;10,2,1)))</f>
        <v/>
      </c>
      <c r="D387" s="99" t="str">
        <f t="shared" ref="D387:AF387" si="336">IF(D386="","",IF(AND(D326&lt;=10,D386&gt;=2),D386-1,IF(D326&gt;10,2,1)))</f>
        <v/>
      </c>
      <c r="E387" s="99" t="str">
        <f t="shared" si="336"/>
        <v/>
      </c>
      <c r="F387" s="99" t="str">
        <f t="shared" si="336"/>
        <v/>
      </c>
      <c r="G387" s="99" t="str">
        <f t="shared" si="336"/>
        <v/>
      </c>
      <c r="H387" s="99" t="str">
        <f t="shared" si="336"/>
        <v/>
      </c>
      <c r="I387" s="99" t="str">
        <f t="shared" si="336"/>
        <v/>
      </c>
      <c r="J387" s="99" t="str">
        <f t="shared" si="336"/>
        <v/>
      </c>
      <c r="K387" s="99" t="str">
        <f t="shared" si="336"/>
        <v/>
      </c>
      <c r="L387" s="99" t="str">
        <f t="shared" si="336"/>
        <v/>
      </c>
      <c r="M387" s="99" t="str">
        <f t="shared" si="336"/>
        <v/>
      </c>
      <c r="N387" s="99" t="str">
        <f t="shared" si="336"/>
        <v/>
      </c>
      <c r="O387" s="99" t="str">
        <f t="shared" si="336"/>
        <v/>
      </c>
      <c r="P387" s="99" t="str">
        <f t="shared" si="336"/>
        <v/>
      </c>
      <c r="Q387" s="99" t="str">
        <f t="shared" si="336"/>
        <v/>
      </c>
      <c r="R387" s="99" t="str">
        <f t="shared" si="336"/>
        <v/>
      </c>
      <c r="S387" s="99" t="str">
        <f t="shared" si="336"/>
        <v/>
      </c>
      <c r="T387" s="99" t="str">
        <f t="shared" si="336"/>
        <v/>
      </c>
      <c r="U387" s="99" t="str">
        <f t="shared" si="336"/>
        <v/>
      </c>
      <c r="V387" s="99" t="str">
        <f t="shared" si="336"/>
        <v/>
      </c>
      <c r="W387" s="99" t="str">
        <f t="shared" si="336"/>
        <v/>
      </c>
      <c r="X387" s="99" t="str">
        <f t="shared" si="336"/>
        <v/>
      </c>
      <c r="Y387" s="99" t="str">
        <f t="shared" si="336"/>
        <v/>
      </c>
      <c r="Z387" s="99" t="str">
        <f t="shared" si="336"/>
        <v/>
      </c>
      <c r="AA387" s="99" t="str">
        <f t="shared" si="336"/>
        <v/>
      </c>
      <c r="AB387" s="99" t="str">
        <f t="shared" si="336"/>
        <v/>
      </c>
      <c r="AC387" s="99" t="str">
        <f t="shared" si="336"/>
        <v/>
      </c>
      <c r="AD387" s="99" t="str">
        <f t="shared" si="336"/>
        <v/>
      </c>
      <c r="AE387" s="99" t="str">
        <f t="shared" si="336"/>
        <v/>
      </c>
      <c r="AF387" s="99" t="str">
        <f t="shared" si="336"/>
        <v/>
      </c>
      <c r="AG387" s="39"/>
    </row>
    <row r="388" spans="1:33" x14ac:dyDescent="0.2">
      <c r="A388" s="96" t="s">
        <v>547</v>
      </c>
      <c r="B388" s="100">
        <f>IF(B387=2,0,IF(B386=2,(10-B326)/1,0))</f>
        <v>0</v>
      </c>
      <c r="C388" s="100">
        <f>IF(C387=2,0,IF(C386=2,(10-C326)/1,0))</f>
        <v>0</v>
      </c>
      <c r="D388" s="100">
        <f t="shared" ref="D388:AF388" si="337">IF(D387=2,0,IF(D386=2,(10-D326)/1,0))</f>
        <v>0</v>
      </c>
      <c r="E388" s="100">
        <f t="shared" si="337"/>
        <v>0</v>
      </c>
      <c r="F388" s="100">
        <f t="shared" si="337"/>
        <v>0</v>
      </c>
      <c r="G388" s="100">
        <f t="shared" si="337"/>
        <v>0</v>
      </c>
      <c r="H388" s="100">
        <f t="shared" si="337"/>
        <v>0</v>
      </c>
      <c r="I388" s="100">
        <f t="shared" si="337"/>
        <v>0</v>
      </c>
      <c r="J388" s="100">
        <f t="shared" si="337"/>
        <v>0</v>
      </c>
      <c r="K388" s="100">
        <f t="shared" si="337"/>
        <v>0</v>
      </c>
      <c r="L388" s="100">
        <f t="shared" si="337"/>
        <v>0</v>
      </c>
      <c r="M388" s="100">
        <f t="shared" si="337"/>
        <v>0</v>
      </c>
      <c r="N388" s="100">
        <f t="shared" si="337"/>
        <v>0</v>
      </c>
      <c r="O388" s="100">
        <f t="shared" si="337"/>
        <v>0</v>
      </c>
      <c r="P388" s="100">
        <f t="shared" si="337"/>
        <v>0</v>
      </c>
      <c r="Q388" s="100">
        <f t="shared" si="337"/>
        <v>0</v>
      </c>
      <c r="R388" s="100">
        <f t="shared" si="337"/>
        <v>0</v>
      </c>
      <c r="S388" s="100">
        <f t="shared" si="337"/>
        <v>0</v>
      </c>
      <c r="T388" s="100">
        <f t="shared" si="337"/>
        <v>0</v>
      </c>
      <c r="U388" s="100">
        <f t="shared" si="337"/>
        <v>0</v>
      </c>
      <c r="V388" s="100">
        <f t="shared" si="337"/>
        <v>0</v>
      </c>
      <c r="W388" s="100">
        <f t="shared" si="337"/>
        <v>0</v>
      </c>
      <c r="X388" s="100">
        <f t="shared" si="337"/>
        <v>0</v>
      </c>
      <c r="Y388" s="100">
        <f t="shared" si="337"/>
        <v>0</v>
      </c>
      <c r="Z388" s="100">
        <f t="shared" si="337"/>
        <v>0</v>
      </c>
      <c r="AA388" s="100">
        <f t="shared" si="337"/>
        <v>0</v>
      </c>
      <c r="AB388" s="100">
        <f t="shared" si="337"/>
        <v>0</v>
      </c>
      <c r="AC388" s="100">
        <f t="shared" si="337"/>
        <v>0</v>
      </c>
      <c r="AD388" s="100">
        <f t="shared" si="337"/>
        <v>0</v>
      </c>
      <c r="AE388" s="100">
        <f t="shared" si="337"/>
        <v>0</v>
      </c>
      <c r="AF388" s="100">
        <f t="shared" si="337"/>
        <v>0</v>
      </c>
      <c r="AG388" s="39"/>
    </row>
    <row r="389" spans="1:33" x14ac:dyDescent="0.2">
      <c r="A389" s="96" t="s">
        <v>592</v>
      </c>
      <c r="B389" s="99" t="str">
        <f t="shared" ref="B389:AF389" si="338">IF(OR(LogVcat2="",B387="",B386=3),"",IF(LogVcat2=0,0,CONCATENATE(B387,"-",LogVcat2)))</f>
        <v/>
      </c>
      <c r="C389" s="99" t="str">
        <f t="shared" si="338"/>
        <v/>
      </c>
      <c r="D389" s="99" t="str">
        <f t="shared" si="338"/>
        <v/>
      </c>
      <c r="E389" s="99" t="str">
        <f t="shared" si="338"/>
        <v/>
      </c>
      <c r="F389" s="99" t="str">
        <f t="shared" si="338"/>
        <v/>
      </c>
      <c r="G389" s="99" t="str">
        <f t="shared" si="338"/>
        <v/>
      </c>
      <c r="H389" s="99" t="str">
        <f t="shared" si="338"/>
        <v/>
      </c>
      <c r="I389" s="99" t="str">
        <f t="shared" si="338"/>
        <v/>
      </c>
      <c r="J389" s="99" t="str">
        <f t="shared" si="338"/>
        <v/>
      </c>
      <c r="K389" s="99" t="str">
        <f t="shared" si="338"/>
        <v/>
      </c>
      <c r="L389" s="99" t="str">
        <f t="shared" si="338"/>
        <v/>
      </c>
      <c r="M389" s="99" t="str">
        <f t="shared" si="338"/>
        <v/>
      </c>
      <c r="N389" s="99" t="str">
        <f t="shared" si="338"/>
        <v/>
      </c>
      <c r="O389" s="99" t="str">
        <f t="shared" si="338"/>
        <v/>
      </c>
      <c r="P389" s="99" t="str">
        <f t="shared" si="338"/>
        <v/>
      </c>
      <c r="Q389" s="99" t="str">
        <f t="shared" si="338"/>
        <v/>
      </c>
      <c r="R389" s="99" t="str">
        <f t="shared" si="338"/>
        <v/>
      </c>
      <c r="S389" s="99" t="str">
        <f t="shared" si="338"/>
        <v/>
      </c>
      <c r="T389" s="99" t="str">
        <f t="shared" si="338"/>
        <v/>
      </c>
      <c r="U389" s="99" t="str">
        <f t="shared" si="338"/>
        <v/>
      </c>
      <c r="V389" s="99" t="str">
        <f t="shared" si="338"/>
        <v/>
      </c>
      <c r="W389" s="99" t="str">
        <f t="shared" si="338"/>
        <v/>
      </c>
      <c r="X389" s="99" t="str">
        <f t="shared" si="338"/>
        <v/>
      </c>
      <c r="Y389" s="99" t="str">
        <f t="shared" si="338"/>
        <v/>
      </c>
      <c r="Z389" s="99" t="str">
        <f t="shared" si="338"/>
        <v/>
      </c>
      <c r="AA389" s="99" t="str">
        <f t="shared" si="338"/>
        <v/>
      </c>
      <c r="AB389" s="99" t="str">
        <f t="shared" si="338"/>
        <v/>
      </c>
      <c r="AC389" s="99" t="str">
        <f t="shared" si="338"/>
        <v/>
      </c>
      <c r="AD389" s="99" t="str">
        <f t="shared" si="338"/>
        <v/>
      </c>
      <c r="AE389" s="99" t="str">
        <f t="shared" si="338"/>
        <v/>
      </c>
      <c r="AF389" s="99" t="str">
        <f t="shared" si="338"/>
        <v/>
      </c>
      <c r="AG389" s="39"/>
    </row>
    <row r="390" spans="1:33" x14ac:dyDescent="0.2">
      <c r="A390" s="96" t="s">
        <v>593</v>
      </c>
      <c r="B390" s="99" t="str">
        <f t="shared" ref="B390:AF390" si="339">IF(OR(LogVcat1="",B387="",B386=3),"",CONCATENATE(B387,"-",LogVcat1))</f>
        <v/>
      </c>
      <c r="C390" s="99" t="str">
        <f t="shared" si="339"/>
        <v/>
      </c>
      <c r="D390" s="99" t="str">
        <f t="shared" si="339"/>
        <v/>
      </c>
      <c r="E390" s="99" t="str">
        <f t="shared" si="339"/>
        <v/>
      </c>
      <c r="F390" s="99" t="str">
        <f t="shared" si="339"/>
        <v/>
      </c>
      <c r="G390" s="99" t="str">
        <f t="shared" si="339"/>
        <v/>
      </c>
      <c r="H390" s="99" t="str">
        <f t="shared" si="339"/>
        <v/>
      </c>
      <c r="I390" s="99" t="str">
        <f t="shared" si="339"/>
        <v/>
      </c>
      <c r="J390" s="99" t="str">
        <f t="shared" si="339"/>
        <v/>
      </c>
      <c r="K390" s="99" t="str">
        <f t="shared" si="339"/>
        <v/>
      </c>
      <c r="L390" s="99" t="str">
        <f t="shared" si="339"/>
        <v/>
      </c>
      <c r="M390" s="99" t="str">
        <f t="shared" si="339"/>
        <v/>
      </c>
      <c r="N390" s="99" t="str">
        <f t="shared" si="339"/>
        <v/>
      </c>
      <c r="O390" s="99" t="str">
        <f t="shared" si="339"/>
        <v/>
      </c>
      <c r="P390" s="99" t="str">
        <f t="shared" si="339"/>
        <v/>
      </c>
      <c r="Q390" s="99" t="str">
        <f t="shared" si="339"/>
        <v/>
      </c>
      <c r="R390" s="99" t="str">
        <f t="shared" si="339"/>
        <v/>
      </c>
      <c r="S390" s="99" t="str">
        <f t="shared" si="339"/>
        <v/>
      </c>
      <c r="T390" s="99" t="str">
        <f t="shared" si="339"/>
        <v/>
      </c>
      <c r="U390" s="99" t="str">
        <f t="shared" si="339"/>
        <v/>
      </c>
      <c r="V390" s="99" t="str">
        <f t="shared" si="339"/>
        <v/>
      </c>
      <c r="W390" s="99" t="str">
        <f t="shared" si="339"/>
        <v/>
      </c>
      <c r="X390" s="99" t="str">
        <f t="shared" si="339"/>
        <v/>
      </c>
      <c r="Y390" s="99" t="str">
        <f t="shared" si="339"/>
        <v/>
      </c>
      <c r="Z390" s="99" t="str">
        <f t="shared" si="339"/>
        <v/>
      </c>
      <c r="AA390" s="99" t="str">
        <f t="shared" si="339"/>
        <v/>
      </c>
      <c r="AB390" s="99" t="str">
        <f t="shared" si="339"/>
        <v/>
      </c>
      <c r="AC390" s="99" t="str">
        <f t="shared" si="339"/>
        <v/>
      </c>
      <c r="AD390" s="99" t="str">
        <f t="shared" si="339"/>
        <v/>
      </c>
      <c r="AE390" s="99" t="str">
        <f t="shared" si="339"/>
        <v/>
      </c>
      <c r="AF390" s="99" t="str">
        <f t="shared" si="339"/>
        <v/>
      </c>
      <c r="AG390" s="39"/>
    </row>
    <row r="391" spans="1:33" x14ac:dyDescent="0.2">
      <c r="A391" s="96" t="s">
        <v>594</v>
      </c>
      <c r="B391" s="99" t="str">
        <f t="shared" ref="B391:AF391" si="340">IF(OR(LogVcat2="",B387="",B386=3),"",IF(LogVcat2=0,0,CONCATENATE(B386,"-",LogVcat2)))</f>
        <v/>
      </c>
      <c r="C391" s="99" t="str">
        <f t="shared" si="340"/>
        <v/>
      </c>
      <c r="D391" s="99" t="str">
        <f t="shared" si="340"/>
        <v/>
      </c>
      <c r="E391" s="99" t="str">
        <f t="shared" si="340"/>
        <v/>
      </c>
      <c r="F391" s="99" t="str">
        <f t="shared" si="340"/>
        <v/>
      </c>
      <c r="G391" s="99" t="str">
        <f t="shared" si="340"/>
        <v/>
      </c>
      <c r="H391" s="99" t="str">
        <f t="shared" si="340"/>
        <v/>
      </c>
      <c r="I391" s="99" t="str">
        <f t="shared" si="340"/>
        <v/>
      </c>
      <c r="J391" s="99" t="str">
        <f t="shared" si="340"/>
        <v/>
      </c>
      <c r="K391" s="99" t="str">
        <f t="shared" si="340"/>
        <v/>
      </c>
      <c r="L391" s="99" t="str">
        <f t="shared" si="340"/>
        <v/>
      </c>
      <c r="M391" s="99" t="str">
        <f t="shared" si="340"/>
        <v/>
      </c>
      <c r="N391" s="99" t="str">
        <f t="shared" si="340"/>
        <v/>
      </c>
      <c r="O391" s="99" t="str">
        <f t="shared" si="340"/>
        <v/>
      </c>
      <c r="P391" s="99" t="str">
        <f t="shared" si="340"/>
        <v/>
      </c>
      <c r="Q391" s="99" t="str">
        <f t="shared" si="340"/>
        <v/>
      </c>
      <c r="R391" s="99" t="str">
        <f t="shared" si="340"/>
        <v/>
      </c>
      <c r="S391" s="99" t="str">
        <f t="shared" si="340"/>
        <v/>
      </c>
      <c r="T391" s="99" t="str">
        <f t="shared" si="340"/>
        <v/>
      </c>
      <c r="U391" s="99" t="str">
        <f t="shared" si="340"/>
        <v/>
      </c>
      <c r="V391" s="99" t="str">
        <f t="shared" si="340"/>
        <v/>
      </c>
      <c r="W391" s="99" t="str">
        <f t="shared" si="340"/>
        <v/>
      </c>
      <c r="X391" s="99" t="str">
        <f t="shared" si="340"/>
        <v/>
      </c>
      <c r="Y391" s="99" t="str">
        <f t="shared" si="340"/>
        <v/>
      </c>
      <c r="Z391" s="99" t="str">
        <f t="shared" si="340"/>
        <v/>
      </c>
      <c r="AA391" s="99" t="str">
        <f t="shared" si="340"/>
        <v/>
      </c>
      <c r="AB391" s="99" t="str">
        <f t="shared" si="340"/>
        <v/>
      </c>
      <c r="AC391" s="99" t="str">
        <f t="shared" si="340"/>
        <v/>
      </c>
      <c r="AD391" s="99" t="str">
        <f t="shared" si="340"/>
        <v/>
      </c>
      <c r="AE391" s="99" t="str">
        <f t="shared" si="340"/>
        <v/>
      </c>
      <c r="AF391" s="99" t="str">
        <f t="shared" si="340"/>
        <v/>
      </c>
      <c r="AG391" s="39"/>
    </row>
    <row r="392" spans="1:33" x14ac:dyDescent="0.2">
      <c r="A392" s="96" t="s">
        <v>595</v>
      </c>
      <c r="B392" s="99" t="str">
        <f t="shared" ref="B392:AF392" si="341">IF(OR(LogVcat1="",B387="",B386=3),"",CONCATENATE(B386,"-",LogVcat1))</f>
        <v/>
      </c>
      <c r="C392" s="99" t="str">
        <f t="shared" si="341"/>
        <v/>
      </c>
      <c r="D392" s="99" t="str">
        <f t="shared" si="341"/>
        <v/>
      </c>
      <c r="E392" s="99" t="str">
        <f t="shared" si="341"/>
        <v/>
      </c>
      <c r="F392" s="99" t="str">
        <f t="shared" si="341"/>
        <v/>
      </c>
      <c r="G392" s="99" t="str">
        <f t="shared" si="341"/>
        <v/>
      </c>
      <c r="H392" s="99" t="str">
        <f t="shared" si="341"/>
        <v/>
      </c>
      <c r="I392" s="99" t="str">
        <f t="shared" si="341"/>
        <v/>
      </c>
      <c r="J392" s="99" t="str">
        <f t="shared" si="341"/>
        <v/>
      </c>
      <c r="K392" s="99" t="str">
        <f t="shared" si="341"/>
        <v/>
      </c>
      <c r="L392" s="99" t="str">
        <f t="shared" si="341"/>
        <v/>
      </c>
      <c r="M392" s="99" t="str">
        <f t="shared" si="341"/>
        <v/>
      </c>
      <c r="N392" s="99" t="str">
        <f t="shared" si="341"/>
        <v/>
      </c>
      <c r="O392" s="99" t="str">
        <f t="shared" si="341"/>
        <v/>
      </c>
      <c r="P392" s="99" t="str">
        <f t="shared" si="341"/>
        <v/>
      </c>
      <c r="Q392" s="99" t="str">
        <f t="shared" si="341"/>
        <v/>
      </c>
      <c r="R392" s="99" t="str">
        <f t="shared" si="341"/>
        <v/>
      </c>
      <c r="S392" s="99" t="str">
        <f t="shared" si="341"/>
        <v/>
      </c>
      <c r="T392" s="99" t="str">
        <f t="shared" si="341"/>
        <v/>
      </c>
      <c r="U392" s="99" t="str">
        <f t="shared" si="341"/>
        <v/>
      </c>
      <c r="V392" s="99" t="str">
        <f t="shared" si="341"/>
        <v/>
      </c>
      <c r="W392" s="99" t="str">
        <f t="shared" si="341"/>
        <v/>
      </c>
      <c r="X392" s="99" t="str">
        <f t="shared" si="341"/>
        <v/>
      </c>
      <c r="Y392" s="99" t="str">
        <f t="shared" si="341"/>
        <v/>
      </c>
      <c r="Z392" s="99" t="str">
        <f t="shared" si="341"/>
        <v/>
      </c>
      <c r="AA392" s="99" t="str">
        <f t="shared" si="341"/>
        <v/>
      </c>
      <c r="AB392" s="99" t="str">
        <f t="shared" si="341"/>
        <v/>
      </c>
      <c r="AC392" s="99" t="str">
        <f t="shared" si="341"/>
        <v/>
      </c>
      <c r="AD392" s="99" t="str">
        <f t="shared" si="341"/>
        <v/>
      </c>
      <c r="AE392" s="99" t="str">
        <f t="shared" si="341"/>
        <v/>
      </c>
      <c r="AF392" s="99" t="str">
        <f t="shared" si="341"/>
        <v/>
      </c>
      <c r="AG392" s="39"/>
    </row>
    <row r="393" spans="1:33" x14ac:dyDescent="0.2">
      <c r="A393" s="96" t="s">
        <v>452</v>
      </c>
      <c r="B393" s="99" t="str">
        <f t="shared" ref="B393:AF393" si="342">IF(OR(B331="",B389="",B18=""),"",HLOOKUP(B389,VirusCTtable,B19+2,FALSE))</f>
        <v/>
      </c>
      <c r="C393" s="99" t="str">
        <f t="shared" si="342"/>
        <v/>
      </c>
      <c r="D393" s="99" t="str">
        <f t="shared" si="342"/>
        <v/>
      </c>
      <c r="E393" s="99" t="str">
        <f t="shared" si="342"/>
        <v/>
      </c>
      <c r="F393" s="99" t="str">
        <f t="shared" si="342"/>
        <v/>
      </c>
      <c r="G393" s="99" t="str">
        <f t="shared" si="342"/>
        <v/>
      </c>
      <c r="H393" s="99" t="str">
        <f t="shared" si="342"/>
        <v/>
      </c>
      <c r="I393" s="99" t="str">
        <f t="shared" si="342"/>
        <v/>
      </c>
      <c r="J393" s="99" t="str">
        <f t="shared" si="342"/>
        <v/>
      </c>
      <c r="K393" s="99" t="str">
        <f t="shared" si="342"/>
        <v/>
      </c>
      <c r="L393" s="99" t="str">
        <f t="shared" si="342"/>
        <v/>
      </c>
      <c r="M393" s="99" t="str">
        <f t="shared" si="342"/>
        <v/>
      </c>
      <c r="N393" s="99" t="str">
        <f t="shared" si="342"/>
        <v/>
      </c>
      <c r="O393" s="99" t="str">
        <f t="shared" si="342"/>
        <v/>
      </c>
      <c r="P393" s="99" t="str">
        <f t="shared" si="342"/>
        <v/>
      </c>
      <c r="Q393" s="99" t="str">
        <f t="shared" si="342"/>
        <v/>
      </c>
      <c r="R393" s="99" t="str">
        <f t="shared" si="342"/>
        <v/>
      </c>
      <c r="S393" s="99" t="str">
        <f t="shared" si="342"/>
        <v/>
      </c>
      <c r="T393" s="99" t="str">
        <f t="shared" si="342"/>
        <v/>
      </c>
      <c r="U393" s="99" t="str">
        <f t="shared" si="342"/>
        <v/>
      </c>
      <c r="V393" s="99" t="str">
        <f t="shared" si="342"/>
        <v/>
      </c>
      <c r="W393" s="99" t="str">
        <f t="shared" si="342"/>
        <v/>
      </c>
      <c r="X393" s="99" t="str">
        <f t="shared" si="342"/>
        <v/>
      </c>
      <c r="Y393" s="99" t="str">
        <f t="shared" si="342"/>
        <v/>
      </c>
      <c r="Z393" s="99" t="str">
        <f t="shared" si="342"/>
        <v/>
      </c>
      <c r="AA393" s="99" t="str">
        <f t="shared" si="342"/>
        <v/>
      </c>
      <c r="AB393" s="99" t="str">
        <f t="shared" si="342"/>
        <v/>
      </c>
      <c r="AC393" s="99" t="str">
        <f t="shared" si="342"/>
        <v/>
      </c>
      <c r="AD393" s="99" t="str">
        <f t="shared" si="342"/>
        <v/>
      </c>
      <c r="AE393" s="99" t="str">
        <f t="shared" si="342"/>
        <v/>
      </c>
      <c r="AF393" s="99" t="str">
        <f t="shared" si="342"/>
        <v/>
      </c>
      <c r="AG393" s="39"/>
    </row>
    <row r="394" spans="1:33" x14ac:dyDescent="0.2">
      <c r="A394" s="96" t="s">
        <v>453</v>
      </c>
      <c r="B394" s="99" t="str">
        <f t="shared" ref="B394:AF394" si="343">IF(OR(B331="",B390="",B18=""),"",HLOOKUP(B390,VirusCTtable,B19+2,FALSE))</f>
        <v/>
      </c>
      <c r="C394" s="99" t="str">
        <f t="shared" si="343"/>
        <v/>
      </c>
      <c r="D394" s="99" t="str">
        <f t="shared" si="343"/>
        <v/>
      </c>
      <c r="E394" s="99" t="str">
        <f t="shared" si="343"/>
        <v/>
      </c>
      <c r="F394" s="99" t="str">
        <f t="shared" si="343"/>
        <v/>
      </c>
      <c r="G394" s="99" t="str">
        <f t="shared" si="343"/>
        <v/>
      </c>
      <c r="H394" s="99" t="str">
        <f t="shared" si="343"/>
        <v/>
      </c>
      <c r="I394" s="99" t="str">
        <f t="shared" si="343"/>
        <v/>
      </c>
      <c r="J394" s="99" t="str">
        <f t="shared" si="343"/>
        <v/>
      </c>
      <c r="K394" s="99" t="str">
        <f t="shared" si="343"/>
        <v/>
      </c>
      <c r="L394" s="99" t="str">
        <f t="shared" si="343"/>
        <v/>
      </c>
      <c r="M394" s="99" t="str">
        <f t="shared" si="343"/>
        <v/>
      </c>
      <c r="N394" s="99" t="str">
        <f t="shared" si="343"/>
        <v/>
      </c>
      <c r="O394" s="99" t="str">
        <f t="shared" si="343"/>
        <v/>
      </c>
      <c r="P394" s="99" t="str">
        <f t="shared" si="343"/>
        <v/>
      </c>
      <c r="Q394" s="99" t="str">
        <f t="shared" si="343"/>
        <v/>
      </c>
      <c r="R394" s="99" t="str">
        <f t="shared" si="343"/>
        <v/>
      </c>
      <c r="S394" s="99" t="str">
        <f t="shared" si="343"/>
        <v/>
      </c>
      <c r="T394" s="99" t="str">
        <f t="shared" si="343"/>
        <v/>
      </c>
      <c r="U394" s="99" t="str">
        <f t="shared" si="343"/>
        <v/>
      </c>
      <c r="V394" s="99" t="str">
        <f t="shared" si="343"/>
        <v/>
      </c>
      <c r="W394" s="99" t="str">
        <f t="shared" si="343"/>
        <v/>
      </c>
      <c r="X394" s="99" t="str">
        <f t="shared" si="343"/>
        <v/>
      </c>
      <c r="Y394" s="99" t="str">
        <f t="shared" si="343"/>
        <v/>
      </c>
      <c r="Z394" s="99" t="str">
        <f t="shared" si="343"/>
        <v/>
      </c>
      <c r="AA394" s="99" t="str">
        <f t="shared" si="343"/>
        <v/>
      </c>
      <c r="AB394" s="99" t="str">
        <f t="shared" si="343"/>
        <v/>
      </c>
      <c r="AC394" s="99" t="str">
        <f t="shared" si="343"/>
        <v/>
      </c>
      <c r="AD394" s="99" t="str">
        <f t="shared" si="343"/>
        <v/>
      </c>
      <c r="AE394" s="99" t="str">
        <f t="shared" si="343"/>
        <v/>
      </c>
      <c r="AF394" s="99" t="str">
        <f t="shared" si="343"/>
        <v/>
      </c>
      <c r="AG394" s="39"/>
    </row>
    <row r="395" spans="1:33" x14ac:dyDescent="0.2">
      <c r="A395" s="96" t="s">
        <v>454</v>
      </c>
      <c r="B395" s="99" t="str">
        <f t="shared" ref="B395:AF395" si="344">IF(OR(B331="",B389="",B18=""),"",HLOOKUP(B389,VirusCTtable,B18+2,FALSE))</f>
        <v/>
      </c>
      <c r="C395" s="99" t="str">
        <f t="shared" si="344"/>
        <v/>
      </c>
      <c r="D395" s="99" t="str">
        <f t="shared" si="344"/>
        <v/>
      </c>
      <c r="E395" s="99" t="str">
        <f t="shared" si="344"/>
        <v/>
      </c>
      <c r="F395" s="99" t="str">
        <f t="shared" si="344"/>
        <v/>
      </c>
      <c r="G395" s="99" t="str">
        <f t="shared" si="344"/>
        <v/>
      </c>
      <c r="H395" s="99" t="str">
        <f t="shared" si="344"/>
        <v/>
      </c>
      <c r="I395" s="99" t="str">
        <f t="shared" si="344"/>
        <v/>
      </c>
      <c r="J395" s="99" t="str">
        <f t="shared" si="344"/>
        <v/>
      </c>
      <c r="K395" s="99" t="str">
        <f t="shared" si="344"/>
        <v/>
      </c>
      <c r="L395" s="99" t="str">
        <f t="shared" si="344"/>
        <v/>
      </c>
      <c r="M395" s="99" t="str">
        <f t="shared" si="344"/>
        <v/>
      </c>
      <c r="N395" s="99" t="str">
        <f t="shared" si="344"/>
        <v/>
      </c>
      <c r="O395" s="99" t="str">
        <f t="shared" si="344"/>
        <v/>
      </c>
      <c r="P395" s="99" t="str">
        <f t="shared" si="344"/>
        <v/>
      </c>
      <c r="Q395" s="99" t="str">
        <f t="shared" si="344"/>
        <v/>
      </c>
      <c r="R395" s="99" t="str">
        <f t="shared" si="344"/>
        <v/>
      </c>
      <c r="S395" s="99" t="str">
        <f t="shared" si="344"/>
        <v/>
      </c>
      <c r="T395" s="99" t="str">
        <f t="shared" si="344"/>
        <v/>
      </c>
      <c r="U395" s="99" t="str">
        <f t="shared" si="344"/>
        <v/>
      </c>
      <c r="V395" s="99" t="str">
        <f t="shared" si="344"/>
        <v/>
      </c>
      <c r="W395" s="99" t="str">
        <f t="shared" si="344"/>
        <v/>
      </c>
      <c r="X395" s="99" t="str">
        <f t="shared" si="344"/>
        <v/>
      </c>
      <c r="Y395" s="99" t="str">
        <f t="shared" si="344"/>
        <v/>
      </c>
      <c r="Z395" s="99" t="str">
        <f t="shared" si="344"/>
        <v/>
      </c>
      <c r="AA395" s="99" t="str">
        <f t="shared" si="344"/>
        <v/>
      </c>
      <c r="AB395" s="99" t="str">
        <f t="shared" si="344"/>
        <v/>
      </c>
      <c r="AC395" s="99" t="str">
        <f t="shared" si="344"/>
        <v/>
      </c>
      <c r="AD395" s="99" t="str">
        <f t="shared" si="344"/>
        <v/>
      </c>
      <c r="AE395" s="99" t="str">
        <f t="shared" si="344"/>
        <v/>
      </c>
      <c r="AF395" s="99" t="str">
        <f t="shared" si="344"/>
        <v/>
      </c>
      <c r="AG395" s="39"/>
    </row>
    <row r="396" spans="1:33" x14ac:dyDescent="0.2">
      <c r="A396" s="96" t="s">
        <v>455</v>
      </c>
      <c r="B396" s="99" t="str">
        <f t="shared" ref="B396:AF396" si="345">IF(OR(B331="",B390="",B18=""),"",HLOOKUP(B390,VirusCTtable,B18+2,FALSE))</f>
        <v/>
      </c>
      <c r="C396" s="99" t="str">
        <f t="shared" si="345"/>
        <v/>
      </c>
      <c r="D396" s="99" t="str">
        <f t="shared" si="345"/>
        <v/>
      </c>
      <c r="E396" s="99" t="str">
        <f t="shared" si="345"/>
        <v/>
      </c>
      <c r="F396" s="99" t="str">
        <f t="shared" si="345"/>
        <v/>
      </c>
      <c r="G396" s="99" t="str">
        <f t="shared" si="345"/>
        <v/>
      </c>
      <c r="H396" s="99" t="str">
        <f t="shared" si="345"/>
        <v/>
      </c>
      <c r="I396" s="99" t="str">
        <f t="shared" si="345"/>
        <v/>
      </c>
      <c r="J396" s="99" t="str">
        <f t="shared" si="345"/>
        <v/>
      </c>
      <c r="K396" s="99" t="str">
        <f t="shared" si="345"/>
        <v/>
      </c>
      <c r="L396" s="99" t="str">
        <f t="shared" si="345"/>
        <v/>
      </c>
      <c r="M396" s="99" t="str">
        <f t="shared" si="345"/>
        <v/>
      </c>
      <c r="N396" s="99" t="str">
        <f t="shared" si="345"/>
        <v/>
      </c>
      <c r="O396" s="99" t="str">
        <f t="shared" si="345"/>
        <v/>
      </c>
      <c r="P396" s="99" t="str">
        <f t="shared" si="345"/>
        <v/>
      </c>
      <c r="Q396" s="99" t="str">
        <f t="shared" si="345"/>
        <v/>
      </c>
      <c r="R396" s="99" t="str">
        <f t="shared" si="345"/>
        <v/>
      </c>
      <c r="S396" s="99" t="str">
        <f t="shared" si="345"/>
        <v/>
      </c>
      <c r="T396" s="99" t="str">
        <f t="shared" si="345"/>
        <v/>
      </c>
      <c r="U396" s="99" t="str">
        <f t="shared" si="345"/>
        <v/>
      </c>
      <c r="V396" s="99" t="str">
        <f t="shared" si="345"/>
        <v/>
      </c>
      <c r="W396" s="99" t="str">
        <f t="shared" si="345"/>
        <v/>
      </c>
      <c r="X396" s="99" t="str">
        <f t="shared" si="345"/>
        <v/>
      </c>
      <c r="Y396" s="99" t="str">
        <f t="shared" si="345"/>
        <v/>
      </c>
      <c r="Z396" s="99" t="str">
        <f t="shared" si="345"/>
        <v/>
      </c>
      <c r="AA396" s="99" t="str">
        <f t="shared" si="345"/>
        <v/>
      </c>
      <c r="AB396" s="99" t="str">
        <f t="shared" si="345"/>
        <v/>
      </c>
      <c r="AC396" s="99" t="str">
        <f t="shared" si="345"/>
        <v/>
      </c>
      <c r="AD396" s="99" t="str">
        <f t="shared" si="345"/>
        <v/>
      </c>
      <c r="AE396" s="99" t="str">
        <f t="shared" si="345"/>
        <v/>
      </c>
      <c r="AF396" s="99" t="str">
        <f t="shared" si="345"/>
        <v/>
      </c>
      <c r="AG396" s="39"/>
    </row>
    <row r="397" spans="1:33" x14ac:dyDescent="0.2">
      <c r="A397" s="96" t="s">
        <v>456</v>
      </c>
      <c r="B397" s="99" t="str">
        <f t="shared" ref="B397:AF397" si="346">IF(OR(B331="",B391="",B18=""),"",HLOOKUP(B391,VirusCTtable,B19+2,FALSE))</f>
        <v/>
      </c>
      <c r="C397" s="99" t="str">
        <f t="shared" si="346"/>
        <v/>
      </c>
      <c r="D397" s="99" t="str">
        <f t="shared" si="346"/>
        <v/>
      </c>
      <c r="E397" s="99" t="str">
        <f t="shared" si="346"/>
        <v/>
      </c>
      <c r="F397" s="99" t="str">
        <f t="shared" si="346"/>
        <v/>
      </c>
      <c r="G397" s="99" t="str">
        <f t="shared" si="346"/>
        <v/>
      </c>
      <c r="H397" s="99" t="str">
        <f t="shared" si="346"/>
        <v/>
      </c>
      <c r="I397" s="99" t="str">
        <f t="shared" si="346"/>
        <v/>
      </c>
      <c r="J397" s="99" t="str">
        <f t="shared" si="346"/>
        <v/>
      </c>
      <c r="K397" s="99" t="str">
        <f t="shared" si="346"/>
        <v/>
      </c>
      <c r="L397" s="99" t="str">
        <f t="shared" si="346"/>
        <v/>
      </c>
      <c r="M397" s="99" t="str">
        <f t="shared" si="346"/>
        <v/>
      </c>
      <c r="N397" s="99" t="str">
        <f t="shared" si="346"/>
        <v/>
      </c>
      <c r="O397" s="99" t="str">
        <f t="shared" si="346"/>
        <v/>
      </c>
      <c r="P397" s="99" t="str">
        <f t="shared" si="346"/>
        <v/>
      </c>
      <c r="Q397" s="99" t="str">
        <f t="shared" si="346"/>
        <v/>
      </c>
      <c r="R397" s="99" t="str">
        <f t="shared" si="346"/>
        <v/>
      </c>
      <c r="S397" s="99" t="str">
        <f t="shared" si="346"/>
        <v/>
      </c>
      <c r="T397" s="99" t="str">
        <f t="shared" si="346"/>
        <v/>
      </c>
      <c r="U397" s="99" t="str">
        <f t="shared" si="346"/>
        <v/>
      </c>
      <c r="V397" s="99" t="str">
        <f t="shared" si="346"/>
        <v/>
      </c>
      <c r="W397" s="99" t="str">
        <f t="shared" si="346"/>
        <v/>
      </c>
      <c r="X397" s="99" t="str">
        <f t="shared" si="346"/>
        <v/>
      </c>
      <c r="Y397" s="99" t="str">
        <f t="shared" si="346"/>
        <v/>
      </c>
      <c r="Z397" s="99" t="str">
        <f t="shared" si="346"/>
        <v/>
      </c>
      <c r="AA397" s="99" t="str">
        <f t="shared" si="346"/>
        <v/>
      </c>
      <c r="AB397" s="99" t="str">
        <f t="shared" si="346"/>
        <v/>
      </c>
      <c r="AC397" s="99" t="str">
        <f t="shared" si="346"/>
        <v/>
      </c>
      <c r="AD397" s="99" t="str">
        <f t="shared" si="346"/>
        <v/>
      </c>
      <c r="AE397" s="99" t="str">
        <f t="shared" si="346"/>
        <v/>
      </c>
      <c r="AF397" s="99" t="str">
        <f t="shared" si="346"/>
        <v/>
      </c>
      <c r="AG397" s="39"/>
    </row>
    <row r="398" spans="1:33" x14ac:dyDescent="0.2">
      <c r="A398" s="96" t="s">
        <v>457</v>
      </c>
      <c r="B398" s="99" t="str">
        <f t="shared" ref="B398:AF398" si="347">IF(OR(B331="",B392="",B18=""),"",HLOOKUP(B392,VirusCTtable,B19+2,FALSE))</f>
        <v/>
      </c>
      <c r="C398" s="99" t="str">
        <f t="shared" si="347"/>
        <v/>
      </c>
      <c r="D398" s="99" t="str">
        <f t="shared" si="347"/>
        <v/>
      </c>
      <c r="E398" s="99" t="str">
        <f t="shared" si="347"/>
        <v/>
      </c>
      <c r="F398" s="99" t="str">
        <f t="shared" si="347"/>
        <v/>
      </c>
      <c r="G398" s="99" t="str">
        <f t="shared" si="347"/>
        <v/>
      </c>
      <c r="H398" s="99" t="str">
        <f t="shared" si="347"/>
        <v/>
      </c>
      <c r="I398" s="99" t="str">
        <f t="shared" si="347"/>
        <v/>
      </c>
      <c r="J398" s="99" t="str">
        <f t="shared" si="347"/>
        <v/>
      </c>
      <c r="K398" s="99" t="str">
        <f t="shared" si="347"/>
        <v/>
      </c>
      <c r="L398" s="99" t="str">
        <f t="shared" si="347"/>
        <v/>
      </c>
      <c r="M398" s="99" t="str">
        <f t="shared" si="347"/>
        <v/>
      </c>
      <c r="N398" s="99" t="str">
        <f t="shared" si="347"/>
        <v/>
      </c>
      <c r="O398" s="99" t="str">
        <f t="shared" si="347"/>
        <v/>
      </c>
      <c r="P398" s="99" t="str">
        <f t="shared" si="347"/>
        <v/>
      </c>
      <c r="Q398" s="99" t="str">
        <f t="shared" si="347"/>
        <v/>
      </c>
      <c r="R398" s="99" t="str">
        <f t="shared" si="347"/>
        <v/>
      </c>
      <c r="S398" s="99" t="str">
        <f t="shared" si="347"/>
        <v/>
      </c>
      <c r="T398" s="99" t="str">
        <f t="shared" si="347"/>
        <v/>
      </c>
      <c r="U398" s="99" t="str">
        <f t="shared" si="347"/>
        <v/>
      </c>
      <c r="V398" s="99" t="str">
        <f t="shared" si="347"/>
        <v/>
      </c>
      <c r="W398" s="99" t="str">
        <f t="shared" si="347"/>
        <v/>
      </c>
      <c r="X398" s="99" t="str">
        <f t="shared" si="347"/>
        <v/>
      </c>
      <c r="Y398" s="99" t="str">
        <f t="shared" si="347"/>
        <v/>
      </c>
      <c r="Z398" s="99" t="str">
        <f t="shared" si="347"/>
        <v/>
      </c>
      <c r="AA398" s="99" t="str">
        <f t="shared" si="347"/>
        <v/>
      </c>
      <c r="AB398" s="99" t="str">
        <f t="shared" si="347"/>
        <v/>
      </c>
      <c r="AC398" s="99" t="str">
        <f t="shared" si="347"/>
        <v/>
      </c>
      <c r="AD398" s="99" t="str">
        <f t="shared" si="347"/>
        <v/>
      </c>
      <c r="AE398" s="99" t="str">
        <f t="shared" si="347"/>
        <v/>
      </c>
      <c r="AF398" s="99" t="str">
        <f t="shared" si="347"/>
        <v/>
      </c>
      <c r="AG398" s="39"/>
    </row>
    <row r="399" spans="1:33" x14ac:dyDescent="0.2">
      <c r="A399" s="96" t="s">
        <v>458</v>
      </c>
      <c r="B399" s="99" t="str">
        <f t="shared" ref="B399:AF399" si="348">IF(OR(B331="",B391="",B18=""),"",HLOOKUP(B391,VirusCTtable,B18+2,FALSE))</f>
        <v/>
      </c>
      <c r="C399" s="99" t="str">
        <f t="shared" si="348"/>
        <v/>
      </c>
      <c r="D399" s="99" t="str">
        <f t="shared" si="348"/>
        <v/>
      </c>
      <c r="E399" s="99" t="str">
        <f t="shared" si="348"/>
        <v/>
      </c>
      <c r="F399" s="99" t="str">
        <f t="shared" si="348"/>
        <v/>
      </c>
      <c r="G399" s="99" t="str">
        <f t="shared" si="348"/>
        <v/>
      </c>
      <c r="H399" s="99" t="str">
        <f t="shared" si="348"/>
        <v/>
      </c>
      <c r="I399" s="99" t="str">
        <f t="shared" si="348"/>
        <v/>
      </c>
      <c r="J399" s="99" t="str">
        <f t="shared" si="348"/>
        <v/>
      </c>
      <c r="K399" s="99" t="str">
        <f t="shared" si="348"/>
        <v/>
      </c>
      <c r="L399" s="99" t="str">
        <f t="shared" si="348"/>
        <v/>
      </c>
      <c r="M399" s="99" t="str">
        <f t="shared" si="348"/>
        <v/>
      </c>
      <c r="N399" s="99" t="str">
        <f t="shared" si="348"/>
        <v/>
      </c>
      <c r="O399" s="99" t="str">
        <f t="shared" si="348"/>
        <v/>
      </c>
      <c r="P399" s="99" t="str">
        <f t="shared" si="348"/>
        <v/>
      </c>
      <c r="Q399" s="99" t="str">
        <f t="shared" si="348"/>
        <v/>
      </c>
      <c r="R399" s="99" t="str">
        <f t="shared" si="348"/>
        <v/>
      </c>
      <c r="S399" s="99" t="str">
        <f t="shared" si="348"/>
        <v/>
      </c>
      <c r="T399" s="99" t="str">
        <f t="shared" si="348"/>
        <v/>
      </c>
      <c r="U399" s="99" t="str">
        <f t="shared" si="348"/>
        <v/>
      </c>
      <c r="V399" s="99" t="str">
        <f t="shared" si="348"/>
        <v/>
      </c>
      <c r="W399" s="99" t="str">
        <f t="shared" si="348"/>
        <v/>
      </c>
      <c r="X399" s="99" t="str">
        <f t="shared" si="348"/>
        <v/>
      </c>
      <c r="Y399" s="99" t="str">
        <f t="shared" si="348"/>
        <v/>
      </c>
      <c r="Z399" s="99" t="str">
        <f t="shared" si="348"/>
        <v/>
      </c>
      <c r="AA399" s="99" t="str">
        <f t="shared" si="348"/>
        <v/>
      </c>
      <c r="AB399" s="99" t="str">
        <f t="shared" si="348"/>
        <v/>
      </c>
      <c r="AC399" s="99" t="str">
        <f t="shared" si="348"/>
        <v/>
      </c>
      <c r="AD399" s="99" t="str">
        <f t="shared" si="348"/>
        <v/>
      </c>
      <c r="AE399" s="99" t="str">
        <f t="shared" si="348"/>
        <v/>
      </c>
      <c r="AF399" s="99" t="str">
        <f t="shared" si="348"/>
        <v/>
      </c>
      <c r="AG399" s="39"/>
    </row>
    <row r="400" spans="1:33" x14ac:dyDescent="0.2">
      <c r="A400" s="96" t="s">
        <v>459</v>
      </c>
      <c r="B400" s="99" t="str">
        <f t="shared" ref="B400:AF400" si="349">IF(OR(B331="",B392="",B18=""),"",HLOOKUP(B392,VirusCTtable,B18+2,FALSE))</f>
        <v/>
      </c>
      <c r="C400" s="99" t="str">
        <f t="shared" si="349"/>
        <v/>
      </c>
      <c r="D400" s="99" t="str">
        <f t="shared" si="349"/>
        <v/>
      </c>
      <c r="E400" s="99" t="str">
        <f t="shared" si="349"/>
        <v/>
      </c>
      <c r="F400" s="99" t="str">
        <f t="shared" si="349"/>
        <v/>
      </c>
      <c r="G400" s="99" t="str">
        <f t="shared" si="349"/>
        <v/>
      </c>
      <c r="H400" s="99" t="str">
        <f t="shared" si="349"/>
        <v/>
      </c>
      <c r="I400" s="99" t="str">
        <f t="shared" si="349"/>
        <v/>
      </c>
      <c r="J400" s="99" t="str">
        <f t="shared" si="349"/>
        <v/>
      </c>
      <c r="K400" s="99" t="str">
        <f t="shared" si="349"/>
        <v/>
      </c>
      <c r="L400" s="99" t="str">
        <f t="shared" si="349"/>
        <v/>
      </c>
      <c r="M400" s="99" t="str">
        <f t="shared" si="349"/>
        <v/>
      </c>
      <c r="N400" s="99" t="str">
        <f t="shared" si="349"/>
        <v/>
      </c>
      <c r="O400" s="99" t="str">
        <f t="shared" si="349"/>
        <v/>
      </c>
      <c r="P400" s="99" t="str">
        <f t="shared" si="349"/>
        <v/>
      </c>
      <c r="Q400" s="99" t="str">
        <f t="shared" si="349"/>
        <v/>
      </c>
      <c r="R400" s="99" t="str">
        <f t="shared" si="349"/>
        <v/>
      </c>
      <c r="S400" s="99" t="str">
        <f t="shared" si="349"/>
        <v/>
      </c>
      <c r="T400" s="99" t="str">
        <f t="shared" si="349"/>
        <v/>
      </c>
      <c r="U400" s="99" t="str">
        <f t="shared" si="349"/>
        <v/>
      </c>
      <c r="V400" s="99" t="str">
        <f t="shared" si="349"/>
        <v/>
      </c>
      <c r="W400" s="99" t="str">
        <f t="shared" si="349"/>
        <v/>
      </c>
      <c r="X400" s="99" t="str">
        <f t="shared" si="349"/>
        <v/>
      </c>
      <c r="Y400" s="99" t="str">
        <f t="shared" si="349"/>
        <v/>
      </c>
      <c r="Z400" s="99" t="str">
        <f t="shared" si="349"/>
        <v/>
      </c>
      <c r="AA400" s="99" t="str">
        <f t="shared" si="349"/>
        <v/>
      </c>
      <c r="AB400" s="99" t="str">
        <f t="shared" si="349"/>
        <v/>
      </c>
      <c r="AC400" s="99" t="str">
        <f t="shared" si="349"/>
        <v/>
      </c>
      <c r="AD400" s="99" t="str">
        <f t="shared" si="349"/>
        <v/>
      </c>
      <c r="AE400" s="99" t="str">
        <f t="shared" si="349"/>
        <v/>
      </c>
      <c r="AF400" s="99" t="str">
        <f t="shared" si="349"/>
        <v/>
      </c>
      <c r="AG400" s="39"/>
    </row>
    <row r="401" spans="1:33" x14ac:dyDescent="0.2">
      <c r="A401" s="96" t="s">
        <v>468</v>
      </c>
      <c r="B401" s="109" t="str">
        <f>IF(OR(B393="",B397=""),"",B397-((B397-B393)*B388))</f>
        <v/>
      </c>
      <c r="C401" s="109" t="str">
        <f>IF(OR(C393="",C397=""),"",C397-((C397-C393)*C388))</f>
        <v/>
      </c>
      <c r="D401" s="109" t="str">
        <f t="shared" ref="D401:AF401" si="350">IF(OR(D393="",D397=""),"",D397-((D397-D393)*D388))</f>
        <v/>
      </c>
      <c r="E401" s="109" t="str">
        <f t="shared" si="350"/>
        <v/>
      </c>
      <c r="F401" s="109" t="str">
        <f t="shared" si="350"/>
        <v/>
      </c>
      <c r="G401" s="109" t="str">
        <f t="shared" si="350"/>
        <v/>
      </c>
      <c r="H401" s="109" t="str">
        <f t="shared" si="350"/>
        <v/>
      </c>
      <c r="I401" s="109" t="str">
        <f t="shared" si="350"/>
        <v/>
      </c>
      <c r="J401" s="109" t="str">
        <f t="shared" si="350"/>
        <v/>
      </c>
      <c r="K401" s="109" t="str">
        <f t="shared" si="350"/>
        <v/>
      </c>
      <c r="L401" s="109" t="str">
        <f t="shared" si="350"/>
        <v/>
      </c>
      <c r="M401" s="109" t="str">
        <f t="shared" si="350"/>
        <v/>
      </c>
      <c r="N401" s="109" t="str">
        <f t="shared" si="350"/>
        <v/>
      </c>
      <c r="O401" s="109" t="str">
        <f t="shared" si="350"/>
        <v/>
      </c>
      <c r="P401" s="109" t="str">
        <f t="shared" si="350"/>
        <v/>
      </c>
      <c r="Q401" s="109" t="str">
        <f t="shared" si="350"/>
        <v/>
      </c>
      <c r="R401" s="109" t="str">
        <f t="shared" si="350"/>
        <v/>
      </c>
      <c r="S401" s="109" t="str">
        <f t="shared" si="350"/>
        <v/>
      </c>
      <c r="T401" s="109" t="str">
        <f t="shared" si="350"/>
        <v/>
      </c>
      <c r="U401" s="109" t="str">
        <f t="shared" si="350"/>
        <v/>
      </c>
      <c r="V401" s="109" t="str">
        <f t="shared" si="350"/>
        <v/>
      </c>
      <c r="W401" s="109" t="str">
        <f t="shared" si="350"/>
        <v/>
      </c>
      <c r="X401" s="109" t="str">
        <f t="shared" si="350"/>
        <v/>
      </c>
      <c r="Y401" s="109" t="str">
        <f t="shared" si="350"/>
        <v/>
      </c>
      <c r="Z401" s="109" t="str">
        <f t="shared" si="350"/>
        <v/>
      </c>
      <c r="AA401" s="109" t="str">
        <f t="shared" si="350"/>
        <v/>
      </c>
      <c r="AB401" s="109" t="str">
        <f t="shared" si="350"/>
        <v/>
      </c>
      <c r="AC401" s="109" t="str">
        <f t="shared" si="350"/>
        <v/>
      </c>
      <c r="AD401" s="109" t="str">
        <f t="shared" si="350"/>
        <v/>
      </c>
      <c r="AE401" s="109" t="str">
        <f t="shared" si="350"/>
        <v/>
      </c>
      <c r="AF401" s="109" t="str">
        <f t="shared" si="350"/>
        <v/>
      </c>
      <c r="AG401" s="39"/>
    </row>
    <row r="402" spans="1:33" x14ac:dyDescent="0.2">
      <c r="A402" s="96" t="s">
        <v>469</v>
      </c>
      <c r="B402" s="109" t="str">
        <f>IF(OR(B394="",B398=""),"",B398-((B398-B394)*B388))</f>
        <v/>
      </c>
      <c r="C402" s="109" t="str">
        <f>IF(OR(C394="",C398=""),"",C398-((C398-C394)*C388))</f>
        <v/>
      </c>
      <c r="D402" s="109" t="str">
        <f t="shared" ref="D402:AF402" si="351">IF(OR(D394="",D398=""),"",D398-((D398-D394)*D388))</f>
        <v/>
      </c>
      <c r="E402" s="109" t="str">
        <f t="shared" si="351"/>
        <v/>
      </c>
      <c r="F402" s="109" t="str">
        <f t="shared" si="351"/>
        <v/>
      </c>
      <c r="G402" s="109" t="str">
        <f t="shared" si="351"/>
        <v/>
      </c>
      <c r="H402" s="109" t="str">
        <f t="shared" si="351"/>
        <v/>
      </c>
      <c r="I402" s="109" t="str">
        <f t="shared" si="351"/>
        <v/>
      </c>
      <c r="J402" s="109" t="str">
        <f t="shared" si="351"/>
        <v/>
      </c>
      <c r="K402" s="109" t="str">
        <f t="shared" si="351"/>
        <v/>
      </c>
      <c r="L402" s="109" t="str">
        <f t="shared" si="351"/>
        <v/>
      </c>
      <c r="M402" s="109" t="str">
        <f t="shared" si="351"/>
        <v/>
      </c>
      <c r="N402" s="109" t="str">
        <f t="shared" si="351"/>
        <v/>
      </c>
      <c r="O402" s="109" t="str">
        <f t="shared" si="351"/>
        <v/>
      </c>
      <c r="P402" s="109" t="str">
        <f t="shared" si="351"/>
        <v/>
      </c>
      <c r="Q402" s="109" t="str">
        <f t="shared" si="351"/>
        <v/>
      </c>
      <c r="R402" s="109" t="str">
        <f t="shared" si="351"/>
        <v/>
      </c>
      <c r="S402" s="109" t="str">
        <f t="shared" si="351"/>
        <v/>
      </c>
      <c r="T402" s="109" t="str">
        <f t="shared" si="351"/>
        <v/>
      </c>
      <c r="U402" s="109" t="str">
        <f t="shared" si="351"/>
        <v/>
      </c>
      <c r="V402" s="109" t="str">
        <f t="shared" si="351"/>
        <v/>
      </c>
      <c r="W402" s="109" t="str">
        <f t="shared" si="351"/>
        <v/>
      </c>
      <c r="X402" s="109" t="str">
        <f t="shared" si="351"/>
        <v/>
      </c>
      <c r="Y402" s="109" t="str">
        <f t="shared" si="351"/>
        <v/>
      </c>
      <c r="Z402" s="109" t="str">
        <f t="shared" si="351"/>
        <v/>
      </c>
      <c r="AA402" s="109" t="str">
        <f t="shared" si="351"/>
        <v/>
      </c>
      <c r="AB402" s="109" t="str">
        <f t="shared" si="351"/>
        <v/>
      </c>
      <c r="AC402" s="109" t="str">
        <f t="shared" si="351"/>
        <v/>
      </c>
      <c r="AD402" s="109" t="str">
        <f t="shared" si="351"/>
        <v/>
      </c>
      <c r="AE402" s="109" t="str">
        <f t="shared" si="351"/>
        <v/>
      </c>
      <c r="AF402" s="109" t="str">
        <f t="shared" si="351"/>
        <v/>
      </c>
      <c r="AG402" s="39"/>
    </row>
    <row r="403" spans="1:33" x14ac:dyDescent="0.2">
      <c r="A403" s="96" t="s">
        <v>470</v>
      </c>
      <c r="B403" s="109" t="str">
        <f>IF(OR(B395="",B399=""),"",B399-((B399-B395)*B388))</f>
        <v/>
      </c>
      <c r="C403" s="109" t="str">
        <f>IF(OR(C395="",C399=""),"",C399-((C399-C395)*C388))</f>
        <v/>
      </c>
      <c r="D403" s="109" t="str">
        <f t="shared" ref="D403:AF403" si="352">IF(OR(D395="",D399=""),"",D399-((D399-D395)*D388))</f>
        <v/>
      </c>
      <c r="E403" s="109" t="str">
        <f t="shared" si="352"/>
        <v/>
      </c>
      <c r="F403" s="109" t="str">
        <f t="shared" si="352"/>
        <v/>
      </c>
      <c r="G403" s="109" t="str">
        <f t="shared" si="352"/>
        <v/>
      </c>
      <c r="H403" s="109" t="str">
        <f t="shared" si="352"/>
        <v/>
      </c>
      <c r="I403" s="109" t="str">
        <f t="shared" si="352"/>
        <v/>
      </c>
      <c r="J403" s="109" t="str">
        <f t="shared" si="352"/>
        <v/>
      </c>
      <c r="K403" s="109" t="str">
        <f t="shared" si="352"/>
        <v/>
      </c>
      <c r="L403" s="109" t="str">
        <f t="shared" si="352"/>
        <v/>
      </c>
      <c r="M403" s="109" t="str">
        <f t="shared" si="352"/>
        <v/>
      </c>
      <c r="N403" s="109" t="str">
        <f t="shared" si="352"/>
        <v/>
      </c>
      <c r="O403" s="109" t="str">
        <f t="shared" si="352"/>
        <v/>
      </c>
      <c r="P403" s="109" t="str">
        <f t="shared" si="352"/>
        <v/>
      </c>
      <c r="Q403" s="109" t="str">
        <f t="shared" si="352"/>
        <v/>
      </c>
      <c r="R403" s="109" t="str">
        <f t="shared" si="352"/>
        <v/>
      </c>
      <c r="S403" s="109" t="str">
        <f t="shared" si="352"/>
        <v/>
      </c>
      <c r="T403" s="109" t="str">
        <f t="shared" si="352"/>
        <v/>
      </c>
      <c r="U403" s="109" t="str">
        <f t="shared" si="352"/>
        <v/>
      </c>
      <c r="V403" s="109" t="str">
        <f t="shared" si="352"/>
        <v/>
      </c>
      <c r="W403" s="109" t="str">
        <f t="shared" si="352"/>
        <v/>
      </c>
      <c r="X403" s="109" t="str">
        <f t="shared" si="352"/>
        <v/>
      </c>
      <c r="Y403" s="109" t="str">
        <f t="shared" si="352"/>
        <v/>
      </c>
      <c r="Z403" s="109" t="str">
        <f t="shared" si="352"/>
        <v/>
      </c>
      <c r="AA403" s="109" t="str">
        <f t="shared" si="352"/>
        <v/>
      </c>
      <c r="AB403" s="109" t="str">
        <f t="shared" si="352"/>
        <v/>
      </c>
      <c r="AC403" s="109" t="str">
        <f t="shared" si="352"/>
        <v/>
      </c>
      <c r="AD403" s="109" t="str">
        <f t="shared" si="352"/>
        <v/>
      </c>
      <c r="AE403" s="109" t="str">
        <f t="shared" si="352"/>
        <v/>
      </c>
      <c r="AF403" s="109" t="str">
        <f t="shared" si="352"/>
        <v/>
      </c>
      <c r="AG403" s="39"/>
    </row>
    <row r="404" spans="1:33" x14ac:dyDescent="0.2">
      <c r="A404" s="96" t="s">
        <v>471</v>
      </c>
      <c r="B404" s="109" t="str">
        <f>IF(OR(B396="",B400=""),"",B400-((B400-B396)*B388))</f>
        <v/>
      </c>
      <c r="C404" s="109" t="str">
        <f>IF(OR(C396="",C400=""),"",C400-((C400-C396)*C388))</f>
        <v/>
      </c>
      <c r="D404" s="109" t="str">
        <f t="shared" ref="D404:AF404" si="353">IF(OR(D396="",D400=""),"",D400-((D400-D396)*D388))</f>
        <v/>
      </c>
      <c r="E404" s="109" t="str">
        <f t="shared" si="353"/>
        <v/>
      </c>
      <c r="F404" s="109" t="str">
        <f t="shared" si="353"/>
        <v/>
      </c>
      <c r="G404" s="109" t="str">
        <f t="shared" si="353"/>
        <v/>
      </c>
      <c r="H404" s="109" t="str">
        <f t="shared" si="353"/>
        <v/>
      </c>
      <c r="I404" s="109" t="str">
        <f t="shared" si="353"/>
        <v/>
      </c>
      <c r="J404" s="109" t="str">
        <f t="shared" si="353"/>
        <v/>
      </c>
      <c r="K404" s="109" t="str">
        <f t="shared" si="353"/>
        <v/>
      </c>
      <c r="L404" s="109" t="str">
        <f t="shared" si="353"/>
        <v/>
      </c>
      <c r="M404" s="109" t="str">
        <f t="shared" si="353"/>
        <v/>
      </c>
      <c r="N404" s="109" t="str">
        <f t="shared" si="353"/>
        <v/>
      </c>
      <c r="O404" s="109" t="str">
        <f t="shared" si="353"/>
        <v/>
      </c>
      <c r="P404" s="109" t="str">
        <f t="shared" si="353"/>
        <v/>
      </c>
      <c r="Q404" s="109" t="str">
        <f t="shared" si="353"/>
        <v/>
      </c>
      <c r="R404" s="109" t="str">
        <f t="shared" si="353"/>
        <v/>
      </c>
      <c r="S404" s="109" t="str">
        <f t="shared" si="353"/>
        <v/>
      </c>
      <c r="T404" s="109" t="str">
        <f t="shared" si="353"/>
        <v/>
      </c>
      <c r="U404" s="109" t="str">
        <f t="shared" si="353"/>
        <v/>
      </c>
      <c r="V404" s="109" t="str">
        <f t="shared" si="353"/>
        <v/>
      </c>
      <c r="W404" s="109" t="str">
        <f t="shared" si="353"/>
        <v/>
      </c>
      <c r="X404" s="109" t="str">
        <f t="shared" si="353"/>
        <v/>
      </c>
      <c r="Y404" s="109" t="str">
        <f t="shared" si="353"/>
        <v/>
      </c>
      <c r="Z404" s="109" t="str">
        <f t="shared" si="353"/>
        <v/>
      </c>
      <c r="AA404" s="109" t="str">
        <f t="shared" si="353"/>
        <v/>
      </c>
      <c r="AB404" s="109" t="str">
        <f t="shared" si="353"/>
        <v/>
      </c>
      <c r="AC404" s="109" t="str">
        <f t="shared" si="353"/>
        <v/>
      </c>
      <c r="AD404" s="109" t="str">
        <f t="shared" si="353"/>
        <v/>
      </c>
      <c r="AE404" s="109" t="str">
        <f t="shared" si="353"/>
        <v/>
      </c>
      <c r="AF404" s="109" t="str">
        <f t="shared" si="353"/>
        <v/>
      </c>
      <c r="AG404" s="39"/>
    </row>
    <row r="405" spans="1:33" x14ac:dyDescent="0.2">
      <c r="A405" s="96" t="s">
        <v>487</v>
      </c>
      <c r="B405" s="109" t="str">
        <f t="shared" ref="B405:AF405" si="354">IF(OR(B401="",B402=""),"",B402-((B402-B401)*LogVpercent))</f>
        <v/>
      </c>
      <c r="C405" s="109" t="str">
        <f t="shared" si="354"/>
        <v/>
      </c>
      <c r="D405" s="109" t="str">
        <f t="shared" si="354"/>
        <v/>
      </c>
      <c r="E405" s="109" t="str">
        <f t="shared" si="354"/>
        <v/>
      </c>
      <c r="F405" s="109" t="str">
        <f t="shared" si="354"/>
        <v/>
      </c>
      <c r="G405" s="109" t="str">
        <f t="shared" si="354"/>
        <v/>
      </c>
      <c r="H405" s="109" t="str">
        <f t="shared" si="354"/>
        <v/>
      </c>
      <c r="I405" s="109" t="str">
        <f t="shared" si="354"/>
        <v/>
      </c>
      <c r="J405" s="109" t="str">
        <f t="shared" si="354"/>
        <v/>
      </c>
      <c r="K405" s="109" t="str">
        <f t="shared" si="354"/>
        <v/>
      </c>
      <c r="L405" s="109" t="str">
        <f t="shared" si="354"/>
        <v/>
      </c>
      <c r="M405" s="109" t="str">
        <f t="shared" si="354"/>
        <v/>
      </c>
      <c r="N405" s="109" t="str">
        <f t="shared" si="354"/>
        <v/>
      </c>
      <c r="O405" s="109" t="str">
        <f t="shared" si="354"/>
        <v/>
      </c>
      <c r="P405" s="109" t="str">
        <f t="shared" si="354"/>
        <v/>
      </c>
      <c r="Q405" s="109" t="str">
        <f t="shared" si="354"/>
        <v/>
      </c>
      <c r="R405" s="109" t="str">
        <f t="shared" si="354"/>
        <v/>
      </c>
      <c r="S405" s="109" t="str">
        <f t="shared" si="354"/>
        <v/>
      </c>
      <c r="T405" s="109" t="str">
        <f t="shared" si="354"/>
        <v/>
      </c>
      <c r="U405" s="109" t="str">
        <f t="shared" si="354"/>
        <v/>
      </c>
      <c r="V405" s="109" t="str">
        <f t="shared" si="354"/>
        <v/>
      </c>
      <c r="W405" s="109" t="str">
        <f t="shared" si="354"/>
        <v/>
      </c>
      <c r="X405" s="109" t="str">
        <f t="shared" si="354"/>
        <v/>
      </c>
      <c r="Y405" s="109" t="str">
        <f t="shared" si="354"/>
        <v/>
      </c>
      <c r="Z405" s="109" t="str">
        <f t="shared" si="354"/>
        <v/>
      </c>
      <c r="AA405" s="109" t="str">
        <f t="shared" si="354"/>
        <v/>
      </c>
      <c r="AB405" s="109" t="str">
        <f t="shared" si="354"/>
        <v/>
      </c>
      <c r="AC405" s="109" t="str">
        <f t="shared" si="354"/>
        <v/>
      </c>
      <c r="AD405" s="109" t="str">
        <f t="shared" si="354"/>
        <v/>
      </c>
      <c r="AE405" s="109" t="str">
        <f t="shared" si="354"/>
        <v/>
      </c>
      <c r="AF405" s="109" t="str">
        <f t="shared" si="354"/>
        <v/>
      </c>
      <c r="AG405" s="39"/>
    </row>
    <row r="406" spans="1:33" x14ac:dyDescent="0.2">
      <c r="A406" s="96" t="s">
        <v>488</v>
      </c>
      <c r="B406" s="109" t="str">
        <f t="shared" ref="B406:AF406" si="355">IF(OR(B402="",B403=""),"",B403-((B403-B402)*LogVpercent))</f>
        <v/>
      </c>
      <c r="C406" s="109" t="str">
        <f t="shared" si="355"/>
        <v/>
      </c>
      <c r="D406" s="109" t="str">
        <f t="shared" si="355"/>
        <v/>
      </c>
      <c r="E406" s="109" t="str">
        <f t="shared" si="355"/>
        <v/>
      </c>
      <c r="F406" s="109" t="str">
        <f t="shared" si="355"/>
        <v/>
      </c>
      <c r="G406" s="109" t="str">
        <f t="shared" si="355"/>
        <v/>
      </c>
      <c r="H406" s="109" t="str">
        <f t="shared" si="355"/>
        <v/>
      </c>
      <c r="I406" s="109" t="str">
        <f t="shared" si="355"/>
        <v/>
      </c>
      <c r="J406" s="109" t="str">
        <f t="shared" si="355"/>
        <v/>
      </c>
      <c r="K406" s="109" t="str">
        <f t="shared" si="355"/>
        <v/>
      </c>
      <c r="L406" s="109" t="str">
        <f t="shared" si="355"/>
        <v/>
      </c>
      <c r="M406" s="109" t="str">
        <f t="shared" si="355"/>
        <v/>
      </c>
      <c r="N406" s="109" t="str">
        <f t="shared" si="355"/>
        <v/>
      </c>
      <c r="O406" s="109" t="str">
        <f t="shared" si="355"/>
        <v/>
      </c>
      <c r="P406" s="109" t="str">
        <f t="shared" si="355"/>
        <v/>
      </c>
      <c r="Q406" s="109" t="str">
        <f t="shared" si="355"/>
        <v/>
      </c>
      <c r="R406" s="109" t="str">
        <f t="shared" si="355"/>
        <v/>
      </c>
      <c r="S406" s="109" t="str">
        <f t="shared" si="355"/>
        <v/>
      </c>
      <c r="T406" s="109" t="str">
        <f t="shared" si="355"/>
        <v/>
      </c>
      <c r="U406" s="109" t="str">
        <f t="shared" si="355"/>
        <v/>
      </c>
      <c r="V406" s="109" t="str">
        <f t="shared" si="355"/>
        <v/>
      </c>
      <c r="W406" s="109" t="str">
        <f t="shared" si="355"/>
        <v/>
      </c>
      <c r="X406" s="109" t="str">
        <f t="shared" si="355"/>
        <v/>
      </c>
      <c r="Y406" s="109" t="str">
        <f t="shared" si="355"/>
        <v/>
      </c>
      <c r="Z406" s="109" t="str">
        <f t="shared" si="355"/>
        <v/>
      </c>
      <c r="AA406" s="109" t="str">
        <f t="shared" si="355"/>
        <v/>
      </c>
      <c r="AB406" s="109" t="str">
        <f t="shared" si="355"/>
        <v/>
      </c>
      <c r="AC406" s="109" t="str">
        <f t="shared" si="355"/>
        <v/>
      </c>
      <c r="AD406" s="109" t="str">
        <f t="shared" si="355"/>
        <v/>
      </c>
      <c r="AE406" s="109" t="str">
        <f t="shared" si="355"/>
        <v/>
      </c>
      <c r="AF406" s="109" t="str">
        <f t="shared" si="355"/>
        <v/>
      </c>
      <c r="AG406" s="39"/>
    </row>
    <row r="407" spans="1:33" x14ac:dyDescent="0.2">
      <c r="A407" s="96" t="s">
        <v>489</v>
      </c>
      <c r="B407" s="109" t="str">
        <f>IF(OR(B405="",B406="",B17=""),"",B406-((B406-B405)*B20))</f>
        <v/>
      </c>
      <c r="C407" s="109" t="str">
        <f>IF(OR(C405="",C406="",C17=""),"",C406-((C406-C405)*C20))</f>
        <v/>
      </c>
      <c r="D407" s="109" t="str">
        <f t="shared" ref="D407:AF407" si="356">IF(OR(D405="",D406="",D17=""),"",D406-((D406-D405)*D20))</f>
        <v/>
      </c>
      <c r="E407" s="109" t="str">
        <f t="shared" si="356"/>
        <v/>
      </c>
      <c r="F407" s="109" t="str">
        <f t="shared" si="356"/>
        <v/>
      </c>
      <c r="G407" s="109" t="str">
        <f t="shared" si="356"/>
        <v/>
      </c>
      <c r="H407" s="109" t="str">
        <f t="shared" si="356"/>
        <v/>
      </c>
      <c r="I407" s="109" t="str">
        <f t="shared" si="356"/>
        <v/>
      </c>
      <c r="J407" s="109" t="str">
        <f t="shared" si="356"/>
        <v/>
      </c>
      <c r="K407" s="109" t="str">
        <f t="shared" si="356"/>
        <v/>
      </c>
      <c r="L407" s="109" t="str">
        <f t="shared" si="356"/>
        <v/>
      </c>
      <c r="M407" s="109" t="str">
        <f t="shared" si="356"/>
        <v/>
      </c>
      <c r="N407" s="109" t="str">
        <f t="shared" si="356"/>
        <v/>
      </c>
      <c r="O407" s="109" t="str">
        <f t="shared" si="356"/>
        <v/>
      </c>
      <c r="P407" s="109" t="str">
        <f t="shared" si="356"/>
        <v/>
      </c>
      <c r="Q407" s="109" t="str">
        <f t="shared" si="356"/>
        <v/>
      </c>
      <c r="R407" s="109" t="str">
        <f t="shared" si="356"/>
        <v/>
      </c>
      <c r="S407" s="109" t="str">
        <f t="shared" si="356"/>
        <v/>
      </c>
      <c r="T407" s="109" t="str">
        <f t="shared" si="356"/>
        <v/>
      </c>
      <c r="U407" s="109" t="str">
        <f t="shared" si="356"/>
        <v/>
      </c>
      <c r="V407" s="109" t="str">
        <f t="shared" si="356"/>
        <v/>
      </c>
      <c r="W407" s="109" t="str">
        <f t="shared" si="356"/>
        <v/>
      </c>
      <c r="X407" s="109" t="str">
        <f t="shared" si="356"/>
        <v/>
      </c>
      <c r="Y407" s="109" t="str">
        <f t="shared" si="356"/>
        <v/>
      </c>
      <c r="Z407" s="109" t="str">
        <f t="shared" si="356"/>
        <v/>
      </c>
      <c r="AA407" s="109" t="str">
        <f t="shared" si="356"/>
        <v/>
      </c>
      <c r="AB407" s="109" t="str">
        <f t="shared" si="356"/>
        <v/>
      </c>
      <c r="AC407" s="109" t="str">
        <f t="shared" si="356"/>
        <v/>
      </c>
      <c r="AD407" s="109" t="str">
        <f t="shared" si="356"/>
        <v/>
      </c>
      <c r="AE407" s="109" t="str">
        <f t="shared" si="356"/>
        <v/>
      </c>
      <c r="AF407" s="109" t="str">
        <f t="shared" si="356"/>
        <v/>
      </c>
      <c r="AG407" s="39"/>
    </row>
    <row r="408" spans="1:33" x14ac:dyDescent="0.2">
      <c r="A408" s="96" t="s">
        <v>548</v>
      </c>
      <c r="B408" s="108" t="str">
        <f t="shared" ref="B408:AF408" si="357">IF(OR(B39="",B407="",S3Disinfectant&lt;&gt;"Cl2 (free)"),"",IF(OR(B39=0,B326&gt;10),0,B39/B407))</f>
        <v/>
      </c>
      <c r="C408" s="108" t="str">
        <f t="shared" si="357"/>
        <v/>
      </c>
      <c r="D408" s="108" t="str">
        <f t="shared" si="357"/>
        <v/>
      </c>
      <c r="E408" s="108" t="str">
        <f t="shared" si="357"/>
        <v/>
      </c>
      <c r="F408" s="108" t="str">
        <f t="shared" si="357"/>
        <v/>
      </c>
      <c r="G408" s="108" t="str">
        <f t="shared" si="357"/>
        <v/>
      </c>
      <c r="H408" s="108" t="str">
        <f t="shared" si="357"/>
        <v/>
      </c>
      <c r="I408" s="108" t="str">
        <f t="shared" si="357"/>
        <v/>
      </c>
      <c r="J408" s="108" t="str">
        <f t="shared" si="357"/>
        <v/>
      </c>
      <c r="K408" s="108" t="str">
        <f t="shared" si="357"/>
        <v/>
      </c>
      <c r="L408" s="108" t="str">
        <f t="shared" si="357"/>
        <v/>
      </c>
      <c r="M408" s="108" t="str">
        <f t="shared" si="357"/>
        <v/>
      </c>
      <c r="N408" s="108" t="str">
        <f t="shared" si="357"/>
        <v/>
      </c>
      <c r="O408" s="108" t="str">
        <f t="shared" si="357"/>
        <v/>
      </c>
      <c r="P408" s="108" t="str">
        <f t="shared" si="357"/>
        <v/>
      </c>
      <c r="Q408" s="108" t="str">
        <f t="shared" si="357"/>
        <v/>
      </c>
      <c r="R408" s="108" t="str">
        <f t="shared" si="357"/>
        <v/>
      </c>
      <c r="S408" s="108" t="str">
        <f t="shared" si="357"/>
        <v/>
      </c>
      <c r="T408" s="108" t="str">
        <f t="shared" si="357"/>
        <v/>
      </c>
      <c r="U408" s="108" t="str">
        <f t="shared" si="357"/>
        <v/>
      </c>
      <c r="V408" s="108" t="str">
        <f t="shared" si="357"/>
        <v/>
      </c>
      <c r="W408" s="108" t="str">
        <f t="shared" si="357"/>
        <v/>
      </c>
      <c r="X408" s="108" t="str">
        <f t="shared" si="357"/>
        <v/>
      </c>
      <c r="Y408" s="108" t="str">
        <f t="shared" si="357"/>
        <v/>
      </c>
      <c r="Z408" s="108" t="str">
        <f t="shared" si="357"/>
        <v/>
      </c>
      <c r="AA408" s="108" t="str">
        <f t="shared" si="357"/>
        <v/>
      </c>
      <c r="AB408" s="108" t="str">
        <f t="shared" si="357"/>
        <v/>
      </c>
      <c r="AC408" s="108" t="str">
        <f t="shared" si="357"/>
        <v/>
      </c>
      <c r="AD408" s="108" t="str">
        <f t="shared" si="357"/>
        <v/>
      </c>
      <c r="AE408" s="108" t="str">
        <f t="shared" si="357"/>
        <v/>
      </c>
      <c r="AF408" s="108" t="str">
        <f t="shared" si="357"/>
        <v/>
      </c>
      <c r="AG408" s="39"/>
    </row>
    <row r="409" spans="1:33" x14ac:dyDescent="0.2">
      <c r="A409" s="38"/>
      <c r="AG409" s="39"/>
    </row>
    <row r="410" spans="1:33" x14ac:dyDescent="0.2">
      <c r="A410" s="32" t="s">
        <v>549</v>
      </c>
      <c r="AG410" s="39"/>
    </row>
    <row r="411" spans="1:33" x14ac:dyDescent="0.2">
      <c r="A411" s="106" t="s">
        <v>514</v>
      </c>
      <c r="B411" s="99" t="str">
        <f t="shared" ref="B411:AF411" si="358">IF(OR(B331="",LogGcat2="",B21=""),"",HLOOKUP(LogGcat2,ClOgTable,B22+2,FALSE))</f>
        <v/>
      </c>
      <c r="C411" s="99" t="str">
        <f t="shared" si="358"/>
        <v/>
      </c>
      <c r="D411" s="99" t="str">
        <f t="shared" si="358"/>
        <v/>
      </c>
      <c r="E411" s="99" t="str">
        <f t="shared" si="358"/>
        <v/>
      </c>
      <c r="F411" s="99" t="str">
        <f t="shared" si="358"/>
        <v/>
      </c>
      <c r="G411" s="99" t="str">
        <f t="shared" si="358"/>
        <v/>
      </c>
      <c r="H411" s="99" t="str">
        <f t="shared" si="358"/>
        <v/>
      </c>
      <c r="I411" s="99" t="str">
        <f t="shared" si="358"/>
        <v/>
      </c>
      <c r="J411" s="99" t="str">
        <f t="shared" si="358"/>
        <v/>
      </c>
      <c r="K411" s="99" t="str">
        <f t="shared" si="358"/>
        <v/>
      </c>
      <c r="L411" s="99" t="str">
        <f t="shared" si="358"/>
        <v/>
      </c>
      <c r="M411" s="99" t="str">
        <f t="shared" si="358"/>
        <v/>
      </c>
      <c r="N411" s="99" t="str">
        <f t="shared" si="358"/>
        <v/>
      </c>
      <c r="O411" s="99" t="str">
        <f t="shared" si="358"/>
        <v/>
      </c>
      <c r="P411" s="99" t="str">
        <f t="shared" si="358"/>
        <v/>
      </c>
      <c r="Q411" s="99" t="str">
        <f t="shared" si="358"/>
        <v/>
      </c>
      <c r="R411" s="99" t="str">
        <f t="shared" si="358"/>
        <v/>
      </c>
      <c r="S411" s="99" t="str">
        <f t="shared" si="358"/>
        <v/>
      </c>
      <c r="T411" s="99" t="str">
        <f t="shared" si="358"/>
        <v/>
      </c>
      <c r="U411" s="99" t="str">
        <f t="shared" si="358"/>
        <v/>
      </c>
      <c r="V411" s="99" t="str">
        <f t="shared" si="358"/>
        <v/>
      </c>
      <c r="W411" s="99" t="str">
        <f t="shared" si="358"/>
        <v/>
      </c>
      <c r="X411" s="99" t="str">
        <f t="shared" si="358"/>
        <v/>
      </c>
      <c r="Y411" s="99" t="str">
        <f t="shared" si="358"/>
        <v/>
      </c>
      <c r="Z411" s="99" t="str">
        <f t="shared" si="358"/>
        <v/>
      </c>
      <c r="AA411" s="99" t="str">
        <f t="shared" si="358"/>
        <v/>
      </c>
      <c r="AB411" s="99" t="str">
        <f t="shared" si="358"/>
        <v/>
      </c>
      <c r="AC411" s="99" t="str">
        <f t="shared" si="358"/>
        <v/>
      </c>
      <c r="AD411" s="99" t="str">
        <f t="shared" si="358"/>
        <v/>
      </c>
      <c r="AE411" s="99" t="str">
        <f t="shared" si="358"/>
        <v/>
      </c>
      <c r="AF411" s="99" t="str">
        <f t="shared" si="358"/>
        <v/>
      </c>
      <c r="AG411" s="39"/>
    </row>
    <row r="412" spans="1:33" x14ac:dyDescent="0.2">
      <c r="A412" s="106" t="s">
        <v>515</v>
      </c>
      <c r="B412" s="99" t="str">
        <f t="shared" ref="B412:AF412" si="359">IF(OR(B331="",LogGcat1="",B21=""),"",HLOOKUP(LogGcat1,ClOgTable,B22+2,FALSE))</f>
        <v/>
      </c>
      <c r="C412" s="99" t="str">
        <f t="shared" si="359"/>
        <v/>
      </c>
      <c r="D412" s="99" t="str">
        <f t="shared" si="359"/>
        <v/>
      </c>
      <c r="E412" s="99" t="str">
        <f t="shared" si="359"/>
        <v/>
      </c>
      <c r="F412" s="99" t="str">
        <f t="shared" si="359"/>
        <v/>
      </c>
      <c r="G412" s="99" t="str">
        <f t="shared" si="359"/>
        <v/>
      </c>
      <c r="H412" s="99" t="str">
        <f t="shared" si="359"/>
        <v/>
      </c>
      <c r="I412" s="99" t="str">
        <f t="shared" si="359"/>
        <v/>
      </c>
      <c r="J412" s="99" t="str">
        <f t="shared" si="359"/>
        <v/>
      </c>
      <c r="K412" s="99" t="str">
        <f t="shared" si="359"/>
        <v/>
      </c>
      <c r="L412" s="99" t="str">
        <f t="shared" si="359"/>
        <v/>
      </c>
      <c r="M412" s="99" t="str">
        <f t="shared" si="359"/>
        <v/>
      </c>
      <c r="N412" s="99" t="str">
        <f t="shared" si="359"/>
        <v/>
      </c>
      <c r="O412" s="99" t="str">
        <f t="shared" si="359"/>
        <v/>
      </c>
      <c r="P412" s="99" t="str">
        <f t="shared" si="359"/>
        <v/>
      </c>
      <c r="Q412" s="99" t="str">
        <f t="shared" si="359"/>
        <v/>
      </c>
      <c r="R412" s="99" t="str">
        <f t="shared" si="359"/>
        <v/>
      </c>
      <c r="S412" s="99" t="str">
        <f t="shared" si="359"/>
        <v/>
      </c>
      <c r="T412" s="99" t="str">
        <f t="shared" si="359"/>
        <v/>
      </c>
      <c r="U412" s="99" t="str">
        <f t="shared" si="359"/>
        <v/>
      </c>
      <c r="V412" s="99" t="str">
        <f t="shared" si="359"/>
        <v/>
      </c>
      <c r="W412" s="99" t="str">
        <f t="shared" si="359"/>
        <v/>
      </c>
      <c r="X412" s="99" t="str">
        <f t="shared" si="359"/>
        <v/>
      </c>
      <c r="Y412" s="99" t="str">
        <f t="shared" si="359"/>
        <v/>
      </c>
      <c r="Z412" s="99" t="str">
        <f t="shared" si="359"/>
        <v/>
      </c>
      <c r="AA412" s="99" t="str">
        <f t="shared" si="359"/>
        <v/>
      </c>
      <c r="AB412" s="99" t="str">
        <f t="shared" si="359"/>
        <v/>
      </c>
      <c r="AC412" s="99" t="str">
        <f t="shared" si="359"/>
        <v/>
      </c>
      <c r="AD412" s="99" t="str">
        <f t="shared" si="359"/>
        <v/>
      </c>
      <c r="AE412" s="99" t="str">
        <f t="shared" si="359"/>
        <v/>
      </c>
      <c r="AF412" s="99" t="str">
        <f t="shared" si="359"/>
        <v/>
      </c>
      <c r="AG412" s="39"/>
    </row>
    <row r="413" spans="1:33" x14ac:dyDescent="0.2">
      <c r="A413" s="106" t="s">
        <v>516</v>
      </c>
      <c r="B413" s="99" t="str">
        <f t="shared" ref="B413:AF413" si="360">IF(OR(B331="",LogGcat2="",B21=""),"",HLOOKUP(LogGcat2,ClOgTable,B21+2,FALSE))</f>
        <v/>
      </c>
      <c r="C413" s="99" t="str">
        <f t="shared" si="360"/>
        <v/>
      </c>
      <c r="D413" s="99" t="str">
        <f t="shared" si="360"/>
        <v/>
      </c>
      <c r="E413" s="99" t="str">
        <f t="shared" si="360"/>
        <v/>
      </c>
      <c r="F413" s="99" t="str">
        <f t="shared" si="360"/>
        <v/>
      </c>
      <c r="G413" s="99" t="str">
        <f t="shared" si="360"/>
        <v/>
      </c>
      <c r="H413" s="99" t="str">
        <f t="shared" si="360"/>
        <v/>
      </c>
      <c r="I413" s="99" t="str">
        <f t="shared" si="360"/>
        <v/>
      </c>
      <c r="J413" s="99" t="str">
        <f t="shared" si="360"/>
        <v/>
      </c>
      <c r="K413" s="99" t="str">
        <f t="shared" si="360"/>
        <v/>
      </c>
      <c r="L413" s="99" t="str">
        <f t="shared" si="360"/>
        <v/>
      </c>
      <c r="M413" s="99" t="str">
        <f t="shared" si="360"/>
        <v/>
      </c>
      <c r="N413" s="99" t="str">
        <f t="shared" si="360"/>
        <v/>
      </c>
      <c r="O413" s="99" t="str">
        <f t="shared" si="360"/>
        <v/>
      </c>
      <c r="P413" s="99" t="str">
        <f t="shared" si="360"/>
        <v/>
      </c>
      <c r="Q413" s="99" t="str">
        <f t="shared" si="360"/>
        <v/>
      </c>
      <c r="R413" s="99" t="str">
        <f t="shared" si="360"/>
        <v/>
      </c>
      <c r="S413" s="99" t="str">
        <f t="shared" si="360"/>
        <v/>
      </c>
      <c r="T413" s="99" t="str">
        <f t="shared" si="360"/>
        <v/>
      </c>
      <c r="U413" s="99" t="str">
        <f t="shared" si="360"/>
        <v/>
      </c>
      <c r="V413" s="99" t="str">
        <f t="shared" si="360"/>
        <v/>
      </c>
      <c r="W413" s="99" t="str">
        <f t="shared" si="360"/>
        <v/>
      </c>
      <c r="X413" s="99" t="str">
        <f t="shared" si="360"/>
        <v/>
      </c>
      <c r="Y413" s="99" t="str">
        <f t="shared" si="360"/>
        <v/>
      </c>
      <c r="Z413" s="99" t="str">
        <f t="shared" si="360"/>
        <v/>
      </c>
      <c r="AA413" s="99" t="str">
        <f t="shared" si="360"/>
        <v/>
      </c>
      <c r="AB413" s="99" t="str">
        <f t="shared" si="360"/>
        <v/>
      </c>
      <c r="AC413" s="99" t="str">
        <f t="shared" si="360"/>
        <v/>
      </c>
      <c r="AD413" s="99" t="str">
        <f t="shared" si="360"/>
        <v/>
      </c>
      <c r="AE413" s="99" t="str">
        <f t="shared" si="360"/>
        <v/>
      </c>
      <c r="AF413" s="99" t="str">
        <f t="shared" si="360"/>
        <v/>
      </c>
      <c r="AG413" s="39"/>
    </row>
    <row r="414" spans="1:33" x14ac:dyDescent="0.2">
      <c r="A414" s="106" t="s">
        <v>517</v>
      </c>
      <c r="B414" s="99" t="str">
        <f t="shared" ref="B414:AF414" si="361">IF(OR(B331="",LogGcat1="",B21=""),"",HLOOKUP(LogGcat1,ClOgTable,B21+2,FALSE))</f>
        <v/>
      </c>
      <c r="C414" s="99" t="str">
        <f t="shared" si="361"/>
        <v/>
      </c>
      <c r="D414" s="99" t="str">
        <f t="shared" si="361"/>
        <v/>
      </c>
      <c r="E414" s="99" t="str">
        <f t="shared" si="361"/>
        <v/>
      </c>
      <c r="F414" s="99" t="str">
        <f t="shared" si="361"/>
        <v/>
      </c>
      <c r="G414" s="99" t="str">
        <f t="shared" si="361"/>
        <v/>
      </c>
      <c r="H414" s="99" t="str">
        <f t="shared" si="361"/>
        <v/>
      </c>
      <c r="I414" s="99" t="str">
        <f t="shared" si="361"/>
        <v/>
      </c>
      <c r="J414" s="99" t="str">
        <f t="shared" si="361"/>
        <v/>
      </c>
      <c r="K414" s="99" t="str">
        <f t="shared" si="361"/>
        <v/>
      </c>
      <c r="L414" s="99" t="str">
        <f t="shared" si="361"/>
        <v/>
      </c>
      <c r="M414" s="99" t="str">
        <f t="shared" si="361"/>
        <v/>
      </c>
      <c r="N414" s="99" t="str">
        <f t="shared" si="361"/>
        <v/>
      </c>
      <c r="O414" s="99" t="str">
        <f t="shared" si="361"/>
        <v/>
      </c>
      <c r="P414" s="99" t="str">
        <f t="shared" si="361"/>
        <v/>
      </c>
      <c r="Q414" s="99" t="str">
        <f t="shared" si="361"/>
        <v/>
      </c>
      <c r="R414" s="99" t="str">
        <f t="shared" si="361"/>
        <v/>
      </c>
      <c r="S414" s="99" t="str">
        <f t="shared" si="361"/>
        <v/>
      </c>
      <c r="T414" s="99" t="str">
        <f t="shared" si="361"/>
        <v/>
      </c>
      <c r="U414" s="99" t="str">
        <f t="shared" si="361"/>
        <v/>
      </c>
      <c r="V414" s="99" t="str">
        <f t="shared" si="361"/>
        <v/>
      </c>
      <c r="W414" s="99" t="str">
        <f t="shared" si="361"/>
        <v/>
      </c>
      <c r="X414" s="99" t="str">
        <f t="shared" si="361"/>
        <v/>
      </c>
      <c r="Y414" s="99" t="str">
        <f t="shared" si="361"/>
        <v/>
      </c>
      <c r="Z414" s="99" t="str">
        <f t="shared" si="361"/>
        <v/>
      </c>
      <c r="AA414" s="99" t="str">
        <f t="shared" si="361"/>
        <v/>
      </c>
      <c r="AB414" s="99" t="str">
        <f t="shared" si="361"/>
        <v/>
      </c>
      <c r="AC414" s="99" t="str">
        <f t="shared" si="361"/>
        <v/>
      </c>
      <c r="AD414" s="99" t="str">
        <f t="shared" si="361"/>
        <v/>
      </c>
      <c r="AE414" s="99" t="str">
        <f t="shared" si="361"/>
        <v/>
      </c>
      <c r="AF414" s="99" t="str">
        <f t="shared" si="361"/>
        <v/>
      </c>
      <c r="AG414" s="39"/>
    </row>
    <row r="415" spans="1:33" x14ac:dyDescent="0.2">
      <c r="A415" s="106" t="s">
        <v>487</v>
      </c>
      <c r="B415" s="109" t="str">
        <f>IF(OR(B411="",B412=""),"",B412-((B412-B411)*LogGpercent))</f>
        <v/>
      </c>
      <c r="C415" s="109" t="str">
        <f t="shared" ref="C415:AF415" si="362">IF(OR(C411="",C412=""),"",C412-((C412-C411)*LogGpercent))</f>
        <v/>
      </c>
      <c r="D415" s="109" t="str">
        <f t="shared" si="362"/>
        <v/>
      </c>
      <c r="E415" s="109" t="str">
        <f t="shared" si="362"/>
        <v/>
      </c>
      <c r="F415" s="109" t="str">
        <f t="shared" si="362"/>
        <v/>
      </c>
      <c r="G415" s="109" t="str">
        <f t="shared" si="362"/>
        <v/>
      </c>
      <c r="H415" s="109" t="str">
        <f t="shared" si="362"/>
        <v/>
      </c>
      <c r="I415" s="109" t="str">
        <f t="shared" si="362"/>
        <v/>
      </c>
      <c r="J415" s="109" t="str">
        <f t="shared" si="362"/>
        <v/>
      </c>
      <c r="K415" s="109" t="str">
        <f t="shared" si="362"/>
        <v/>
      </c>
      <c r="L415" s="109" t="str">
        <f t="shared" si="362"/>
        <v/>
      </c>
      <c r="M415" s="109" t="str">
        <f t="shared" si="362"/>
        <v/>
      </c>
      <c r="N415" s="109" t="str">
        <f t="shared" si="362"/>
        <v/>
      </c>
      <c r="O415" s="109" t="str">
        <f t="shared" si="362"/>
        <v/>
      </c>
      <c r="P415" s="109" t="str">
        <f t="shared" si="362"/>
        <v/>
      </c>
      <c r="Q415" s="109" t="str">
        <f t="shared" si="362"/>
        <v/>
      </c>
      <c r="R415" s="109" t="str">
        <f t="shared" si="362"/>
        <v/>
      </c>
      <c r="S415" s="109" t="str">
        <f t="shared" si="362"/>
        <v/>
      </c>
      <c r="T415" s="109" t="str">
        <f t="shared" si="362"/>
        <v/>
      </c>
      <c r="U415" s="109" t="str">
        <f t="shared" si="362"/>
        <v/>
      </c>
      <c r="V415" s="109" t="str">
        <f t="shared" si="362"/>
        <v/>
      </c>
      <c r="W415" s="109" t="str">
        <f t="shared" si="362"/>
        <v/>
      </c>
      <c r="X415" s="109" t="str">
        <f t="shared" si="362"/>
        <v/>
      </c>
      <c r="Y415" s="109" t="str">
        <f t="shared" si="362"/>
        <v/>
      </c>
      <c r="Z415" s="109" t="str">
        <f t="shared" si="362"/>
        <v/>
      </c>
      <c r="AA415" s="109" t="str">
        <f t="shared" si="362"/>
        <v/>
      </c>
      <c r="AB415" s="109" t="str">
        <f t="shared" si="362"/>
        <v/>
      </c>
      <c r="AC415" s="109" t="str">
        <f t="shared" si="362"/>
        <v/>
      </c>
      <c r="AD415" s="109" t="str">
        <f t="shared" si="362"/>
        <v/>
      </c>
      <c r="AE415" s="109" t="str">
        <f t="shared" si="362"/>
        <v/>
      </c>
      <c r="AF415" s="109" t="str">
        <f t="shared" si="362"/>
        <v/>
      </c>
      <c r="AG415" s="39"/>
    </row>
    <row r="416" spans="1:33" x14ac:dyDescent="0.2">
      <c r="A416" s="106" t="s">
        <v>518</v>
      </c>
      <c r="B416" s="109" t="str">
        <f>IF(OR(B413="",B414=""),"",B414-((B414-B413)*LogGpercent))</f>
        <v/>
      </c>
      <c r="C416" s="109" t="str">
        <f t="shared" ref="C416:AF416" si="363">IF(OR(C413="",C414=""),"",C414-((C414-C413)*LogGpercent))</f>
        <v/>
      </c>
      <c r="D416" s="109" t="str">
        <f t="shared" si="363"/>
        <v/>
      </c>
      <c r="E416" s="109" t="str">
        <f t="shared" si="363"/>
        <v/>
      </c>
      <c r="F416" s="109" t="str">
        <f t="shared" si="363"/>
        <v/>
      </c>
      <c r="G416" s="109" t="str">
        <f t="shared" si="363"/>
        <v/>
      </c>
      <c r="H416" s="109" t="str">
        <f t="shared" si="363"/>
        <v/>
      </c>
      <c r="I416" s="109" t="str">
        <f t="shared" si="363"/>
        <v/>
      </c>
      <c r="J416" s="109" t="str">
        <f t="shared" si="363"/>
        <v/>
      </c>
      <c r="K416" s="109" t="str">
        <f t="shared" si="363"/>
        <v/>
      </c>
      <c r="L416" s="109" t="str">
        <f t="shared" si="363"/>
        <v/>
      </c>
      <c r="M416" s="109" t="str">
        <f t="shared" si="363"/>
        <v/>
      </c>
      <c r="N416" s="109" t="str">
        <f t="shared" si="363"/>
        <v/>
      </c>
      <c r="O416" s="109" t="str">
        <f t="shared" si="363"/>
        <v/>
      </c>
      <c r="P416" s="109" t="str">
        <f t="shared" si="363"/>
        <v/>
      </c>
      <c r="Q416" s="109" t="str">
        <f t="shared" si="363"/>
        <v/>
      </c>
      <c r="R416" s="109" t="str">
        <f t="shared" si="363"/>
        <v/>
      </c>
      <c r="S416" s="109" t="str">
        <f t="shared" si="363"/>
        <v/>
      </c>
      <c r="T416" s="109" t="str">
        <f t="shared" si="363"/>
        <v/>
      </c>
      <c r="U416" s="109" t="str">
        <f t="shared" si="363"/>
        <v/>
      </c>
      <c r="V416" s="109" t="str">
        <f t="shared" si="363"/>
        <v/>
      </c>
      <c r="W416" s="109" t="str">
        <f t="shared" si="363"/>
        <v/>
      </c>
      <c r="X416" s="109" t="str">
        <f t="shared" si="363"/>
        <v/>
      </c>
      <c r="Y416" s="109" t="str">
        <f t="shared" si="363"/>
        <v/>
      </c>
      <c r="Z416" s="109" t="str">
        <f t="shared" si="363"/>
        <v/>
      </c>
      <c r="AA416" s="109" t="str">
        <f t="shared" si="363"/>
        <v/>
      </c>
      <c r="AB416" s="109" t="str">
        <f t="shared" si="363"/>
        <v/>
      </c>
      <c r="AC416" s="109" t="str">
        <f t="shared" si="363"/>
        <v/>
      </c>
      <c r="AD416" s="109" t="str">
        <f t="shared" si="363"/>
        <v/>
      </c>
      <c r="AE416" s="109" t="str">
        <f t="shared" si="363"/>
        <v/>
      </c>
      <c r="AF416" s="109" t="str">
        <f t="shared" si="363"/>
        <v/>
      </c>
      <c r="AG416" s="39"/>
    </row>
    <row r="417" spans="1:33" x14ac:dyDescent="0.2">
      <c r="A417" s="106" t="s">
        <v>490</v>
      </c>
      <c r="B417" s="109" t="str">
        <f>IF(OR(B415="",B416=""),"",B416-((B416-B415)*B20))</f>
        <v/>
      </c>
      <c r="C417" s="109" t="str">
        <f t="shared" ref="C417:AF417" si="364">IF(OR(C415="",C416=""),"",C416-((C416-C415)*C20))</f>
        <v/>
      </c>
      <c r="D417" s="109" t="str">
        <f t="shared" si="364"/>
        <v/>
      </c>
      <c r="E417" s="109" t="str">
        <f t="shared" si="364"/>
        <v/>
      </c>
      <c r="F417" s="109" t="str">
        <f t="shared" si="364"/>
        <v/>
      </c>
      <c r="G417" s="109" t="str">
        <f t="shared" si="364"/>
        <v/>
      </c>
      <c r="H417" s="109" t="str">
        <f t="shared" si="364"/>
        <v/>
      </c>
      <c r="I417" s="109" t="str">
        <f t="shared" si="364"/>
        <v/>
      </c>
      <c r="J417" s="109" t="str">
        <f t="shared" si="364"/>
        <v/>
      </c>
      <c r="K417" s="109" t="str">
        <f t="shared" si="364"/>
        <v/>
      </c>
      <c r="L417" s="109" t="str">
        <f t="shared" si="364"/>
        <v/>
      </c>
      <c r="M417" s="109" t="str">
        <f t="shared" si="364"/>
        <v/>
      </c>
      <c r="N417" s="109" t="str">
        <f t="shared" si="364"/>
        <v/>
      </c>
      <c r="O417" s="109" t="str">
        <f t="shared" si="364"/>
        <v/>
      </c>
      <c r="P417" s="109" t="str">
        <f t="shared" si="364"/>
        <v/>
      </c>
      <c r="Q417" s="109" t="str">
        <f t="shared" si="364"/>
        <v/>
      </c>
      <c r="R417" s="109" t="str">
        <f t="shared" si="364"/>
        <v/>
      </c>
      <c r="S417" s="109" t="str">
        <f t="shared" si="364"/>
        <v/>
      </c>
      <c r="T417" s="109" t="str">
        <f t="shared" si="364"/>
        <v/>
      </c>
      <c r="U417" s="109" t="str">
        <f t="shared" si="364"/>
        <v/>
      </c>
      <c r="V417" s="109" t="str">
        <f t="shared" si="364"/>
        <v/>
      </c>
      <c r="W417" s="109" t="str">
        <f t="shared" si="364"/>
        <v/>
      </c>
      <c r="X417" s="109" t="str">
        <f t="shared" si="364"/>
        <v/>
      </c>
      <c r="Y417" s="109" t="str">
        <f t="shared" si="364"/>
        <v/>
      </c>
      <c r="Z417" s="109" t="str">
        <f t="shared" si="364"/>
        <v/>
      </c>
      <c r="AA417" s="109" t="str">
        <f t="shared" si="364"/>
        <v/>
      </c>
      <c r="AB417" s="109" t="str">
        <f t="shared" si="364"/>
        <v/>
      </c>
      <c r="AC417" s="109" t="str">
        <f t="shared" si="364"/>
        <v/>
      </c>
      <c r="AD417" s="109" t="str">
        <f t="shared" si="364"/>
        <v/>
      </c>
      <c r="AE417" s="109" t="str">
        <f t="shared" si="364"/>
        <v/>
      </c>
      <c r="AF417" s="109" t="str">
        <f t="shared" si="364"/>
        <v/>
      </c>
      <c r="AG417" s="39"/>
    </row>
    <row r="418" spans="1:33" x14ac:dyDescent="0.2">
      <c r="A418" s="106" t="s">
        <v>543</v>
      </c>
      <c r="B418" s="108" t="str">
        <f t="shared" ref="B418:AF418" si="365">IF(OR(B331="",B417="",S3Disinfectant&lt;&gt;"Chlorine Dioxide"),"",IF(B331=0,0,B331/B417))</f>
        <v/>
      </c>
      <c r="C418" s="108" t="str">
        <f t="shared" si="365"/>
        <v/>
      </c>
      <c r="D418" s="108" t="str">
        <f t="shared" si="365"/>
        <v/>
      </c>
      <c r="E418" s="108" t="str">
        <f t="shared" si="365"/>
        <v/>
      </c>
      <c r="F418" s="108" t="str">
        <f t="shared" si="365"/>
        <v/>
      </c>
      <c r="G418" s="108" t="str">
        <f t="shared" si="365"/>
        <v/>
      </c>
      <c r="H418" s="108" t="str">
        <f t="shared" si="365"/>
        <v/>
      </c>
      <c r="I418" s="108" t="str">
        <f t="shared" si="365"/>
        <v/>
      </c>
      <c r="J418" s="108" t="str">
        <f t="shared" si="365"/>
        <v/>
      </c>
      <c r="K418" s="108" t="str">
        <f t="shared" si="365"/>
        <v/>
      </c>
      <c r="L418" s="108" t="str">
        <f t="shared" si="365"/>
        <v/>
      </c>
      <c r="M418" s="108" t="str">
        <f t="shared" si="365"/>
        <v/>
      </c>
      <c r="N418" s="108" t="str">
        <f t="shared" si="365"/>
        <v/>
      </c>
      <c r="O418" s="108" t="str">
        <f t="shared" si="365"/>
        <v/>
      </c>
      <c r="P418" s="108" t="str">
        <f t="shared" si="365"/>
        <v/>
      </c>
      <c r="Q418" s="108" t="str">
        <f t="shared" si="365"/>
        <v/>
      </c>
      <c r="R418" s="108" t="str">
        <f t="shared" si="365"/>
        <v/>
      </c>
      <c r="S418" s="108" t="str">
        <f t="shared" si="365"/>
        <v/>
      </c>
      <c r="T418" s="108" t="str">
        <f t="shared" si="365"/>
        <v/>
      </c>
      <c r="U418" s="108" t="str">
        <f t="shared" si="365"/>
        <v/>
      </c>
      <c r="V418" s="108" t="str">
        <f t="shared" si="365"/>
        <v/>
      </c>
      <c r="W418" s="108" t="str">
        <f t="shared" si="365"/>
        <v/>
      </c>
      <c r="X418" s="108" t="str">
        <f t="shared" si="365"/>
        <v/>
      </c>
      <c r="Y418" s="108" t="str">
        <f t="shared" si="365"/>
        <v/>
      </c>
      <c r="Z418" s="108" t="str">
        <f t="shared" si="365"/>
        <v/>
      </c>
      <c r="AA418" s="108" t="str">
        <f t="shared" si="365"/>
        <v/>
      </c>
      <c r="AB418" s="108" t="str">
        <f t="shared" si="365"/>
        <v/>
      </c>
      <c r="AC418" s="108" t="str">
        <f t="shared" si="365"/>
        <v/>
      </c>
      <c r="AD418" s="108" t="str">
        <f t="shared" si="365"/>
        <v/>
      </c>
      <c r="AE418" s="108" t="str">
        <f t="shared" si="365"/>
        <v/>
      </c>
      <c r="AF418" s="108" t="str">
        <f t="shared" si="365"/>
        <v/>
      </c>
      <c r="AG418" s="39"/>
    </row>
    <row r="419" spans="1:33" x14ac:dyDescent="0.2">
      <c r="A419" s="32" t="s">
        <v>550</v>
      </c>
      <c r="AG419" s="39"/>
    </row>
    <row r="420" spans="1:33" x14ac:dyDescent="0.2">
      <c r="A420" s="106" t="s">
        <v>514</v>
      </c>
      <c r="B420" s="99" t="str">
        <f t="shared" ref="B420:AF420" si="366">IF(OR(B331="",LogGcat2="",B21=""),"",HLOOKUP(LogGcat2,ClOvTable,B22+2,FALSE))</f>
        <v/>
      </c>
      <c r="C420" s="99" t="str">
        <f t="shared" si="366"/>
        <v/>
      </c>
      <c r="D420" s="99" t="str">
        <f t="shared" si="366"/>
        <v/>
      </c>
      <c r="E420" s="99" t="str">
        <f t="shared" si="366"/>
        <v/>
      </c>
      <c r="F420" s="99" t="str">
        <f t="shared" si="366"/>
        <v/>
      </c>
      <c r="G420" s="99" t="str">
        <f t="shared" si="366"/>
        <v/>
      </c>
      <c r="H420" s="99" t="str">
        <f t="shared" si="366"/>
        <v/>
      </c>
      <c r="I420" s="99" t="str">
        <f t="shared" si="366"/>
        <v/>
      </c>
      <c r="J420" s="99" t="str">
        <f t="shared" si="366"/>
        <v/>
      </c>
      <c r="K420" s="99" t="str">
        <f t="shared" si="366"/>
        <v/>
      </c>
      <c r="L420" s="99" t="str">
        <f t="shared" si="366"/>
        <v/>
      </c>
      <c r="M420" s="99" t="str">
        <f t="shared" si="366"/>
        <v/>
      </c>
      <c r="N420" s="99" t="str">
        <f t="shared" si="366"/>
        <v/>
      </c>
      <c r="O420" s="99" t="str">
        <f t="shared" si="366"/>
        <v/>
      </c>
      <c r="P420" s="99" t="str">
        <f t="shared" si="366"/>
        <v/>
      </c>
      <c r="Q420" s="99" t="str">
        <f t="shared" si="366"/>
        <v/>
      </c>
      <c r="R420" s="99" t="str">
        <f t="shared" si="366"/>
        <v/>
      </c>
      <c r="S420" s="99" t="str">
        <f t="shared" si="366"/>
        <v/>
      </c>
      <c r="T420" s="99" t="str">
        <f t="shared" si="366"/>
        <v/>
      </c>
      <c r="U420" s="99" t="str">
        <f t="shared" si="366"/>
        <v/>
      </c>
      <c r="V420" s="99" t="str">
        <f t="shared" si="366"/>
        <v/>
      </c>
      <c r="W420" s="99" t="str">
        <f t="shared" si="366"/>
        <v/>
      </c>
      <c r="X420" s="99" t="str">
        <f t="shared" si="366"/>
        <v/>
      </c>
      <c r="Y420" s="99" t="str">
        <f t="shared" si="366"/>
        <v/>
      </c>
      <c r="Z420" s="99" t="str">
        <f t="shared" si="366"/>
        <v/>
      </c>
      <c r="AA420" s="99" t="str">
        <f t="shared" si="366"/>
        <v/>
      </c>
      <c r="AB420" s="99" t="str">
        <f t="shared" si="366"/>
        <v/>
      </c>
      <c r="AC420" s="99" t="str">
        <f t="shared" si="366"/>
        <v/>
      </c>
      <c r="AD420" s="99" t="str">
        <f t="shared" si="366"/>
        <v/>
      </c>
      <c r="AE420" s="99" t="str">
        <f t="shared" si="366"/>
        <v/>
      </c>
      <c r="AF420" s="99" t="str">
        <f t="shared" si="366"/>
        <v/>
      </c>
      <c r="AG420" s="39"/>
    </row>
    <row r="421" spans="1:33" x14ac:dyDescent="0.2">
      <c r="A421" s="106" t="s">
        <v>515</v>
      </c>
      <c r="B421" s="99" t="str">
        <f t="shared" ref="B421:AF421" si="367">IF(OR(B331="",LogGcat1="",B21=""),"",HLOOKUP(LogGcat1,ClOvTable,B22+2,FALSE))</f>
        <v/>
      </c>
      <c r="C421" s="99" t="str">
        <f t="shared" si="367"/>
        <v/>
      </c>
      <c r="D421" s="99" t="str">
        <f t="shared" si="367"/>
        <v/>
      </c>
      <c r="E421" s="99" t="str">
        <f t="shared" si="367"/>
        <v/>
      </c>
      <c r="F421" s="99" t="str">
        <f t="shared" si="367"/>
        <v/>
      </c>
      <c r="G421" s="99" t="str">
        <f t="shared" si="367"/>
        <v/>
      </c>
      <c r="H421" s="99" t="str">
        <f t="shared" si="367"/>
        <v/>
      </c>
      <c r="I421" s="99" t="str">
        <f t="shared" si="367"/>
        <v/>
      </c>
      <c r="J421" s="99" t="str">
        <f t="shared" si="367"/>
        <v/>
      </c>
      <c r="K421" s="99" t="str">
        <f t="shared" si="367"/>
        <v/>
      </c>
      <c r="L421" s="99" t="str">
        <f t="shared" si="367"/>
        <v/>
      </c>
      <c r="M421" s="99" t="str">
        <f t="shared" si="367"/>
        <v/>
      </c>
      <c r="N421" s="99" t="str">
        <f t="shared" si="367"/>
        <v/>
      </c>
      <c r="O421" s="99" t="str">
        <f t="shared" si="367"/>
        <v/>
      </c>
      <c r="P421" s="99" t="str">
        <f t="shared" si="367"/>
        <v/>
      </c>
      <c r="Q421" s="99" t="str">
        <f t="shared" si="367"/>
        <v/>
      </c>
      <c r="R421" s="99" t="str">
        <f t="shared" si="367"/>
        <v/>
      </c>
      <c r="S421" s="99" t="str">
        <f t="shared" si="367"/>
        <v/>
      </c>
      <c r="T421" s="99" t="str">
        <f t="shared" si="367"/>
        <v/>
      </c>
      <c r="U421" s="99" t="str">
        <f t="shared" si="367"/>
        <v/>
      </c>
      <c r="V421" s="99" t="str">
        <f t="shared" si="367"/>
        <v/>
      </c>
      <c r="W421" s="99" t="str">
        <f t="shared" si="367"/>
        <v/>
      </c>
      <c r="X421" s="99" t="str">
        <f t="shared" si="367"/>
        <v/>
      </c>
      <c r="Y421" s="99" t="str">
        <f t="shared" si="367"/>
        <v/>
      </c>
      <c r="Z421" s="99" t="str">
        <f t="shared" si="367"/>
        <v/>
      </c>
      <c r="AA421" s="99" t="str">
        <f t="shared" si="367"/>
        <v/>
      </c>
      <c r="AB421" s="99" t="str">
        <f t="shared" si="367"/>
        <v/>
      </c>
      <c r="AC421" s="99" t="str">
        <f t="shared" si="367"/>
        <v/>
      </c>
      <c r="AD421" s="99" t="str">
        <f t="shared" si="367"/>
        <v/>
      </c>
      <c r="AE421" s="99" t="str">
        <f t="shared" si="367"/>
        <v/>
      </c>
      <c r="AF421" s="99" t="str">
        <f t="shared" si="367"/>
        <v/>
      </c>
      <c r="AG421" s="39"/>
    </row>
    <row r="422" spans="1:33" x14ac:dyDescent="0.2">
      <c r="A422" s="106" t="s">
        <v>516</v>
      </c>
      <c r="B422" s="99" t="str">
        <f t="shared" ref="B422:AF422" si="368">IF(OR(B331="",LogGcat2="",B21=""),"",HLOOKUP(LogGcat2,ClOvTable,B21+2,FALSE))</f>
        <v/>
      </c>
      <c r="C422" s="99" t="str">
        <f t="shared" si="368"/>
        <v/>
      </c>
      <c r="D422" s="99" t="str">
        <f t="shared" si="368"/>
        <v/>
      </c>
      <c r="E422" s="99" t="str">
        <f t="shared" si="368"/>
        <v/>
      </c>
      <c r="F422" s="99" t="str">
        <f t="shared" si="368"/>
        <v/>
      </c>
      <c r="G422" s="99" t="str">
        <f t="shared" si="368"/>
        <v/>
      </c>
      <c r="H422" s="99" t="str">
        <f t="shared" si="368"/>
        <v/>
      </c>
      <c r="I422" s="99" t="str">
        <f t="shared" si="368"/>
        <v/>
      </c>
      <c r="J422" s="99" t="str">
        <f t="shared" si="368"/>
        <v/>
      </c>
      <c r="K422" s="99" t="str">
        <f t="shared" si="368"/>
        <v/>
      </c>
      <c r="L422" s="99" t="str">
        <f t="shared" si="368"/>
        <v/>
      </c>
      <c r="M422" s="99" t="str">
        <f t="shared" si="368"/>
        <v/>
      </c>
      <c r="N422" s="99" t="str">
        <f t="shared" si="368"/>
        <v/>
      </c>
      <c r="O422" s="99" t="str">
        <f t="shared" si="368"/>
        <v/>
      </c>
      <c r="P422" s="99" t="str">
        <f t="shared" si="368"/>
        <v/>
      </c>
      <c r="Q422" s="99" t="str">
        <f t="shared" si="368"/>
        <v/>
      </c>
      <c r="R422" s="99" t="str">
        <f t="shared" si="368"/>
        <v/>
      </c>
      <c r="S422" s="99" t="str">
        <f t="shared" si="368"/>
        <v/>
      </c>
      <c r="T422" s="99" t="str">
        <f t="shared" si="368"/>
        <v/>
      </c>
      <c r="U422" s="99" t="str">
        <f t="shared" si="368"/>
        <v/>
      </c>
      <c r="V422" s="99" t="str">
        <f t="shared" si="368"/>
        <v/>
      </c>
      <c r="W422" s="99" t="str">
        <f t="shared" si="368"/>
        <v/>
      </c>
      <c r="X422" s="99" t="str">
        <f t="shared" si="368"/>
        <v/>
      </c>
      <c r="Y422" s="99" t="str">
        <f t="shared" si="368"/>
        <v/>
      </c>
      <c r="Z422" s="99" t="str">
        <f t="shared" si="368"/>
        <v/>
      </c>
      <c r="AA422" s="99" t="str">
        <f t="shared" si="368"/>
        <v/>
      </c>
      <c r="AB422" s="99" t="str">
        <f t="shared" si="368"/>
        <v/>
      </c>
      <c r="AC422" s="99" t="str">
        <f t="shared" si="368"/>
        <v/>
      </c>
      <c r="AD422" s="99" t="str">
        <f t="shared" si="368"/>
        <v/>
      </c>
      <c r="AE422" s="99" t="str">
        <f t="shared" si="368"/>
        <v/>
      </c>
      <c r="AF422" s="99" t="str">
        <f t="shared" si="368"/>
        <v/>
      </c>
      <c r="AG422" s="39"/>
    </row>
    <row r="423" spans="1:33" x14ac:dyDescent="0.2">
      <c r="A423" s="106" t="s">
        <v>517</v>
      </c>
      <c r="B423" s="99" t="str">
        <f t="shared" ref="B423:AF423" si="369">IF(OR(B331="",LogGcat1="",B21=""),"",HLOOKUP(LogGcat1,ClOvTable,B21+2,FALSE))</f>
        <v/>
      </c>
      <c r="C423" s="99" t="str">
        <f t="shared" si="369"/>
        <v/>
      </c>
      <c r="D423" s="99" t="str">
        <f t="shared" si="369"/>
        <v/>
      </c>
      <c r="E423" s="99" t="str">
        <f t="shared" si="369"/>
        <v/>
      </c>
      <c r="F423" s="99" t="str">
        <f t="shared" si="369"/>
        <v/>
      </c>
      <c r="G423" s="99" t="str">
        <f t="shared" si="369"/>
        <v/>
      </c>
      <c r="H423" s="99" t="str">
        <f t="shared" si="369"/>
        <v/>
      </c>
      <c r="I423" s="99" t="str">
        <f t="shared" si="369"/>
        <v/>
      </c>
      <c r="J423" s="99" t="str">
        <f t="shared" si="369"/>
        <v/>
      </c>
      <c r="K423" s="99" t="str">
        <f t="shared" si="369"/>
        <v/>
      </c>
      <c r="L423" s="99" t="str">
        <f t="shared" si="369"/>
        <v/>
      </c>
      <c r="M423" s="99" t="str">
        <f t="shared" si="369"/>
        <v/>
      </c>
      <c r="N423" s="99" t="str">
        <f t="shared" si="369"/>
        <v/>
      </c>
      <c r="O423" s="99" t="str">
        <f t="shared" si="369"/>
        <v/>
      </c>
      <c r="P423" s="99" t="str">
        <f t="shared" si="369"/>
        <v/>
      </c>
      <c r="Q423" s="99" t="str">
        <f t="shared" si="369"/>
        <v/>
      </c>
      <c r="R423" s="99" t="str">
        <f t="shared" si="369"/>
        <v/>
      </c>
      <c r="S423" s="99" t="str">
        <f t="shared" si="369"/>
        <v/>
      </c>
      <c r="T423" s="99" t="str">
        <f t="shared" si="369"/>
        <v/>
      </c>
      <c r="U423" s="99" t="str">
        <f t="shared" si="369"/>
        <v/>
      </c>
      <c r="V423" s="99" t="str">
        <f t="shared" si="369"/>
        <v/>
      </c>
      <c r="W423" s="99" t="str">
        <f t="shared" si="369"/>
        <v/>
      </c>
      <c r="X423" s="99" t="str">
        <f t="shared" si="369"/>
        <v/>
      </c>
      <c r="Y423" s="99" t="str">
        <f t="shared" si="369"/>
        <v/>
      </c>
      <c r="Z423" s="99" t="str">
        <f t="shared" si="369"/>
        <v/>
      </c>
      <c r="AA423" s="99" t="str">
        <f t="shared" si="369"/>
        <v/>
      </c>
      <c r="AB423" s="99" t="str">
        <f t="shared" si="369"/>
        <v/>
      </c>
      <c r="AC423" s="99" t="str">
        <f t="shared" si="369"/>
        <v/>
      </c>
      <c r="AD423" s="99" t="str">
        <f t="shared" si="369"/>
        <v/>
      </c>
      <c r="AE423" s="99" t="str">
        <f t="shared" si="369"/>
        <v/>
      </c>
      <c r="AF423" s="99" t="str">
        <f t="shared" si="369"/>
        <v/>
      </c>
      <c r="AG423" s="39"/>
    </row>
    <row r="424" spans="1:33" x14ac:dyDescent="0.2">
      <c r="A424" s="106" t="s">
        <v>487</v>
      </c>
      <c r="B424" s="109" t="str">
        <f t="shared" ref="B424:AF424" si="370">IF(OR(B420="",B421=""),"",B421-((B421-B420)*LogVpercent))</f>
        <v/>
      </c>
      <c r="C424" s="109" t="str">
        <f t="shared" si="370"/>
        <v/>
      </c>
      <c r="D424" s="109" t="str">
        <f t="shared" si="370"/>
        <v/>
      </c>
      <c r="E424" s="109" t="str">
        <f t="shared" si="370"/>
        <v/>
      </c>
      <c r="F424" s="109" t="str">
        <f t="shared" si="370"/>
        <v/>
      </c>
      <c r="G424" s="109" t="str">
        <f t="shared" si="370"/>
        <v/>
      </c>
      <c r="H424" s="109" t="str">
        <f t="shared" si="370"/>
        <v/>
      </c>
      <c r="I424" s="109" t="str">
        <f t="shared" si="370"/>
        <v/>
      </c>
      <c r="J424" s="109" t="str">
        <f t="shared" si="370"/>
        <v/>
      </c>
      <c r="K424" s="109" t="str">
        <f t="shared" si="370"/>
        <v/>
      </c>
      <c r="L424" s="109" t="str">
        <f t="shared" si="370"/>
        <v/>
      </c>
      <c r="M424" s="109" t="str">
        <f t="shared" si="370"/>
        <v/>
      </c>
      <c r="N424" s="109" t="str">
        <f t="shared" si="370"/>
        <v/>
      </c>
      <c r="O424" s="109" t="str">
        <f t="shared" si="370"/>
        <v/>
      </c>
      <c r="P424" s="109" t="str">
        <f t="shared" si="370"/>
        <v/>
      </c>
      <c r="Q424" s="109" t="str">
        <f t="shared" si="370"/>
        <v/>
      </c>
      <c r="R424" s="109" t="str">
        <f t="shared" si="370"/>
        <v/>
      </c>
      <c r="S424" s="109" t="str">
        <f t="shared" si="370"/>
        <v/>
      </c>
      <c r="T424" s="109" t="str">
        <f t="shared" si="370"/>
        <v/>
      </c>
      <c r="U424" s="109" t="str">
        <f t="shared" si="370"/>
        <v/>
      </c>
      <c r="V424" s="109" t="str">
        <f t="shared" si="370"/>
        <v/>
      </c>
      <c r="W424" s="109" t="str">
        <f t="shared" si="370"/>
        <v/>
      </c>
      <c r="X424" s="109" t="str">
        <f t="shared" si="370"/>
        <v/>
      </c>
      <c r="Y424" s="109" t="str">
        <f t="shared" si="370"/>
        <v/>
      </c>
      <c r="Z424" s="109" t="str">
        <f t="shared" si="370"/>
        <v/>
      </c>
      <c r="AA424" s="109" t="str">
        <f t="shared" si="370"/>
        <v/>
      </c>
      <c r="AB424" s="109" t="str">
        <f t="shared" si="370"/>
        <v/>
      </c>
      <c r="AC424" s="109" t="str">
        <f t="shared" si="370"/>
        <v/>
      </c>
      <c r="AD424" s="109" t="str">
        <f t="shared" si="370"/>
        <v/>
      </c>
      <c r="AE424" s="109" t="str">
        <f t="shared" si="370"/>
        <v/>
      </c>
      <c r="AF424" s="109" t="str">
        <f t="shared" si="370"/>
        <v/>
      </c>
      <c r="AG424" s="39"/>
    </row>
    <row r="425" spans="1:33" x14ac:dyDescent="0.2">
      <c r="A425" s="106" t="s">
        <v>518</v>
      </c>
      <c r="B425" s="109" t="str">
        <f t="shared" ref="B425:AF425" si="371">IF(OR(B422="",B423=""),"",B423-((B423-B422)*LogVpercent))</f>
        <v/>
      </c>
      <c r="C425" s="109" t="str">
        <f t="shared" si="371"/>
        <v/>
      </c>
      <c r="D425" s="109" t="str">
        <f t="shared" si="371"/>
        <v/>
      </c>
      <c r="E425" s="109" t="str">
        <f t="shared" si="371"/>
        <v/>
      </c>
      <c r="F425" s="109" t="str">
        <f t="shared" si="371"/>
        <v/>
      </c>
      <c r="G425" s="109" t="str">
        <f t="shared" si="371"/>
        <v/>
      </c>
      <c r="H425" s="109" t="str">
        <f t="shared" si="371"/>
        <v/>
      </c>
      <c r="I425" s="109" t="str">
        <f t="shared" si="371"/>
        <v/>
      </c>
      <c r="J425" s="109" t="str">
        <f t="shared" si="371"/>
        <v/>
      </c>
      <c r="K425" s="109" t="str">
        <f t="shared" si="371"/>
        <v/>
      </c>
      <c r="L425" s="109" t="str">
        <f t="shared" si="371"/>
        <v/>
      </c>
      <c r="M425" s="109" t="str">
        <f t="shared" si="371"/>
        <v/>
      </c>
      <c r="N425" s="109" t="str">
        <f t="shared" si="371"/>
        <v/>
      </c>
      <c r="O425" s="109" t="str">
        <f t="shared" si="371"/>
        <v/>
      </c>
      <c r="P425" s="109" t="str">
        <f t="shared" si="371"/>
        <v/>
      </c>
      <c r="Q425" s="109" t="str">
        <f t="shared" si="371"/>
        <v/>
      </c>
      <c r="R425" s="109" t="str">
        <f t="shared" si="371"/>
        <v/>
      </c>
      <c r="S425" s="109" t="str">
        <f t="shared" si="371"/>
        <v/>
      </c>
      <c r="T425" s="109" t="str">
        <f t="shared" si="371"/>
        <v/>
      </c>
      <c r="U425" s="109" t="str">
        <f t="shared" si="371"/>
        <v/>
      </c>
      <c r="V425" s="109" t="str">
        <f t="shared" si="371"/>
        <v/>
      </c>
      <c r="W425" s="109" t="str">
        <f t="shared" si="371"/>
        <v/>
      </c>
      <c r="X425" s="109" t="str">
        <f t="shared" si="371"/>
        <v/>
      </c>
      <c r="Y425" s="109" t="str">
        <f t="shared" si="371"/>
        <v/>
      </c>
      <c r="Z425" s="109" t="str">
        <f t="shared" si="371"/>
        <v/>
      </c>
      <c r="AA425" s="109" t="str">
        <f t="shared" si="371"/>
        <v/>
      </c>
      <c r="AB425" s="109" t="str">
        <f t="shared" si="371"/>
        <v/>
      </c>
      <c r="AC425" s="109" t="str">
        <f t="shared" si="371"/>
        <v/>
      </c>
      <c r="AD425" s="109" t="str">
        <f t="shared" si="371"/>
        <v/>
      </c>
      <c r="AE425" s="109" t="str">
        <f t="shared" si="371"/>
        <v/>
      </c>
      <c r="AF425" s="109" t="str">
        <f t="shared" si="371"/>
        <v/>
      </c>
      <c r="AG425" s="39"/>
    </row>
    <row r="426" spans="1:33" x14ac:dyDescent="0.2">
      <c r="A426" s="106" t="s">
        <v>489</v>
      </c>
      <c r="B426" s="109" t="str">
        <f>IF(OR(B424="",B425=""),"",B425-((B425-B424)*B20))</f>
        <v/>
      </c>
      <c r="C426" s="109" t="str">
        <f t="shared" ref="C426:AF426" si="372">IF(OR(C424="",C425=""),"",C425-((C425-C424)*C20))</f>
        <v/>
      </c>
      <c r="D426" s="109" t="str">
        <f t="shared" si="372"/>
        <v/>
      </c>
      <c r="E426" s="109" t="str">
        <f t="shared" si="372"/>
        <v/>
      </c>
      <c r="F426" s="109" t="str">
        <f t="shared" si="372"/>
        <v/>
      </c>
      <c r="G426" s="109" t="str">
        <f t="shared" si="372"/>
        <v/>
      </c>
      <c r="H426" s="109" t="str">
        <f t="shared" si="372"/>
        <v/>
      </c>
      <c r="I426" s="109" t="str">
        <f t="shared" si="372"/>
        <v/>
      </c>
      <c r="J426" s="109" t="str">
        <f t="shared" si="372"/>
        <v/>
      </c>
      <c r="K426" s="109" t="str">
        <f t="shared" si="372"/>
        <v/>
      </c>
      <c r="L426" s="109" t="str">
        <f t="shared" si="372"/>
        <v/>
      </c>
      <c r="M426" s="109" t="str">
        <f t="shared" si="372"/>
        <v/>
      </c>
      <c r="N426" s="109" t="str">
        <f t="shared" si="372"/>
        <v/>
      </c>
      <c r="O426" s="109" t="str">
        <f t="shared" si="372"/>
        <v/>
      </c>
      <c r="P426" s="109" t="str">
        <f t="shared" si="372"/>
        <v/>
      </c>
      <c r="Q426" s="109" t="str">
        <f t="shared" si="372"/>
        <v/>
      </c>
      <c r="R426" s="109" t="str">
        <f t="shared" si="372"/>
        <v/>
      </c>
      <c r="S426" s="109" t="str">
        <f t="shared" si="372"/>
        <v/>
      </c>
      <c r="T426" s="109" t="str">
        <f t="shared" si="372"/>
        <v/>
      </c>
      <c r="U426" s="109" t="str">
        <f t="shared" si="372"/>
        <v/>
      </c>
      <c r="V426" s="109" t="str">
        <f t="shared" si="372"/>
        <v/>
      </c>
      <c r="W426" s="109" t="str">
        <f t="shared" si="372"/>
        <v/>
      </c>
      <c r="X426" s="109" t="str">
        <f t="shared" si="372"/>
        <v/>
      </c>
      <c r="Y426" s="109" t="str">
        <f t="shared" si="372"/>
        <v/>
      </c>
      <c r="Z426" s="109" t="str">
        <f t="shared" si="372"/>
        <v/>
      </c>
      <c r="AA426" s="109" t="str">
        <f t="shared" si="372"/>
        <v/>
      </c>
      <c r="AB426" s="109" t="str">
        <f t="shared" si="372"/>
        <v/>
      </c>
      <c r="AC426" s="109" t="str">
        <f t="shared" si="372"/>
        <v/>
      </c>
      <c r="AD426" s="109" t="str">
        <f t="shared" si="372"/>
        <v/>
      </c>
      <c r="AE426" s="109" t="str">
        <f t="shared" si="372"/>
        <v/>
      </c>
      <c r="AF426" s="109" t="str">
        <f t="shared" si="372"/>
        <v/>
      </c>
      <c r="AG426" s="39"/>
    </row>
    <row r="427" spans="1:33" x14ac:dyDescent="0.2">
      <c r="A427" s="106" t="s">
        <v>548</v>
      </c>
      <c r="B427" s="108" t="str">
        <f t="shared" ref="B427:AF427" si="373">IF(OR(B331="",B426="",S3Disinfectant&lt;&gt;"Chlorine Dioxide"),"",IF(OR(B331=0,B326&gt;9),0,B331/B426))</f>
        <v/>
      </c>
      <c r="C427" s="108" t="str">
        <f t="shared" si="373"/>
        <v/>
      </c>
      <c r="D427" s="108" t="str">
        <f t="shared" si="373"/>
        <v/>
      </c>
      <c r="E427" s="108" t="str">
        <f t="shared" si="373"/>
        <v/>
      </c>
      <c r="F427" s="108" t="str">
        <f t="shared" si="373"/>
        <v/>
      </c>
      <c r="G427" s="108" t="str">
        <f t="shared" si="373"/>
        <v/>
      </c>
      <c r="H427" s="108" t="str">
        <f t="shared" si="373"/>
        <v/>
      </c>
      <c r="I427" s="108" t="str">
        <f t="shared" si="373"/>
        <v/>
      </c>
      <c r="J427" s="108" t="str">
        <f t="shared" si="373"/>
        <v/>
      </c>
      <c r="K427" s="108" t="str">
        <f t="shared" si="373"/>
        <v/>
      </c>
      <c r="L427" s="108" t="str">
        <f t="shared" si="373"/>
        <v/>
      </c>
      <c r="M427" s="108" t="str">
        <f t="shared" si="373"/>
        <v/>
      </c>
      <c r="N427" s="108" t="str">
        <f t="shared" si="373"/>
        <v/>
      </c>
      <c r="O427" s="108" t="str">
        <f t="shared" si="373"/>
        <v/>
      </c>
      <c r="P427" s="108" t="str">
        <f t="shared" si="373"/>
        <v/>
      </c>
      <c r="Q427" s="108" t="str">
        <f t="shared" si="373"/>
        <v/>
      </c>
      <c r="R427" s="108" t="str">
        <f t="shared" si="373"/>
        <v/>
      </c>
      <c r="S427" s="108" t="str">
        <f t="shared" si="373"/>
        <v/>
      </c>
      <c r="T427" s="108" t="str">
        <f t="shared" si="373"/>
        <v/>
      </c>
      <c r="U427" s="108" t="str">
        <f t="shared" si="373"/>
        <v/>
      </c>
      <c r="V427" s="108" t="str">
        <f t="shared" si="373"/>
        <v/>
      </c>
      <c r="W427" s="108" t="str">
        <f t="shared" si="373"/>
        <v/>
      </c>
      <c r="X427" s="108" t="str">
        <f t="shared" si="373"/>
        <v/>
      </c>
      <c r="Y427" s="108" t="str">
        <f t="shared" si="373"/>
        <v/>
      </c>
      <c r="Z427" s="108" t="str">
        <f t="shared" si="373"/>
        <v/>
      </c>
      <c r="AA427" s="108" t="str">
        <f t="shared" si="373"/>
        <v/>
      </c>
      <c r="AB427" s="108" t="str">
        <f t="shared" si="373"/>
        <v/>
      </c>
      <c r="AC427" s="108" t="str">
        <f t="shared" si="373"/>
        <v/>
      </c>
      <c r="AD427" s="108" t="str">
        <f t="shared" si="373"/>
        <v/>
      </c>
      <c r="AE427" s="108" t="str">
        <f t="shared" si="373"/>
        <v/>
      </c>
      <c r="AF427" s="108" t="str">
        <f t="shared" si="373"/>
        <v/>
      </c>
      <c r="AG427" s="39"/>
    </row>
    <row r="428" spans="1:33" x14ac:dyDescent="0.2">
      <c r="A428" s="38"/>
      <c r="AG428" s="39"/>
    </row>
    <row r="429" spans="1:33" x14ac:dyDescent="0.2">
      <c r="A429" s="32" t="s">
        <v>551</v>
      </c>
      <c r="AG429" s="39"/>
    </row>
    <row r="430" spans="1:33" x14ac:dyDescent="0.2">
      <c r="A430" s="106" t="s">
        <v>514</v>
      </c>
      <c r="B430" s="99" t="str">
        <f t="shared" ref="B430:AF430" si="374">IF(OR(B331="",LogGcat2="",B21=""),"",HLOOKUP(LogGcat2,O3gTable,B22+2,FALSE))</f>
        <v/>
      </c>
      <c r="C430" s="99" t="str">
        <f t="shared" si="374"/>
        <v/>
      </c>
      <c r="D430" s="99" t="str">
        <f t="shared" si="374"/>
        <v/>
      </c>
      <c r="E430" s="99" t="str">
        <f t="shared" si="374"/>
        <v/>
      </c>
      <c r="F430" s="99" t="str">
        <f t="shared" si="374"/>
        <v/>
      </c>
      <c r="G430" s="99" t="str">
        <f t="shared" si="374"/>
        <v/>
      </c>
      <c r="H430" s="99" t="str">
        <f t="shared" si="374"/>
        <v/>
      </c>
      <c r="I430" s="99" t="str">
        <f t="shared" si="374"/>
        <v/>
      </c>
      <c r="J430" s="99" t="str">
        <f t="shared" si="374"/>
        <v/>
      </c>
      <c r="K430" s="99" t="str">
        <f t="shared" si="374"/>
        <v/>
      </c>
      <c r="L430" s="99" t="str">
        <f t="shared" si="374"/>
        <v/>
      </c>
      <c r="M430" s="99" t="str">
        <f t="shared" si="374"/>
        <v/>
      </c>
      <c r="N430" s="99" t="str">
        <f t="shared" si="374"/>
        <v/>
      </c>
      <c r="O430" s="99" t="str">
        <f t="shared" si="374"/>
        <v/>
      </c>
      <c r="P430" s="99" t="str">
        <f t="shared" si="374"/>
        <v/>
      </c>
      <c r="Q430" s="99" t="str">
        <f t="shared" si="374"/>
        <v/>
      </c>
      <c r="R430" s="99" t="str">
        <f t="shared" si="374"/>
        <v/>
      </c>
      <c r="S430" s="99" t="str">
        <f t="shared" si="374"/>
        <v/>
      </c>
      <c r="T430" s="99" t="str">
        <f t="shared" si="374"/>
        <v/>
      </c>
      <c r="U430" s="99" t="str">
        <f t="shared" si="374"/>
        <v/>
      </c>
      <c r="V430" s="99" t="str">
        <f t="shared" si="374"/>
        <v/>
      </c>
      <c r="W430" s="99" t="str">
        <f t="shared" si="374"/>
        <v/>
      </c>
      <c r="X430" s="99" t="str">
        <f t="shared" si="374"/>
        <v/>
      </c>
      <c r="Y430" s="99" t="str">
        <f t="shared" si="374"/>
        <v/>
      </c>
      <c r="Z430" s="99" t="str">
        <f t="shared" si="374"/>
        <v/>
      </c>
      <c r="AA430" s="99" t="str">
        <f t="shared" si="374"/>
        <v/>
      </c>
      <c r="AB430" s="99" t="str">
        <f t="shared" si="374"/>
        <v/>
      </c>
      <c r="AC430" s="99" t="str">
        <f t="shared" si="374"/>
        <v/>
      </c>
      <c r="AD430" s="99" t="str">
        <f t="shared" si="374"/>
        <v/>
      </c>
      <c r="AE430" s="99" t="str">
        <f t="shared" si="374"/>
        <v/>
      </c>
      <c r="AF430" s="99" t="str">
        <f t="shared" si="374"/>
        <v/>
      </c>
      <c r="AG430" s="39"/>
    </row>
    <row r="431" spans="1:33" x14ac:dyDescent="0.2">
      <c r="A431" s="106" t="s">
        <v>515</v>
      </c>
      <c r="B431" s="99" t="str">
        <f t="shared" ref="B431:AF431" si="375">IF(OR(B331="",LogGcat1="",B21=""),"",HLOOKUP(LogGcat1,O3gTable,B22+2,FALSE))</f>
        <v/>
      </c>
      <c r="C431" s="99" t="str">
        <f t="shared" si="375"/>
        <v/>
      </c>
      <c r="D431" s="99" t="str">
        <f t="shared" si="375"/>
        <v/>
      </c>
      <c r="E431" s="99" t="str">
        <f t="shared" si="375"/>
        <v/>
      </c>
      <c r="F431" s="99" t="str">
        <f t="shared" si="375"/>
        <v/>
      </c>
      <c r="G431" s="99" t="str">
        <f t="shared" si="375"/>
        <v/>
      </c>
      <c r="H431" s="99" t="str">
        <f t="shared" si="375"/>
        <v/>
      </c>
      <c r="I431" s="99" t="str">
        <f t="shared" si="375"/>
        <v/>
      </c>
      <c r="J431" s="99" t="str">
        <f t="shared" si="375"/>
        <v/>
      </c>
      <c r="K431" s="99" t="str">
        <f t="shared" si="375"/>
        <v/>
      </c>
      <c r="L431" s="99" t="str">
        <f t="shared" si="375"/>
        <v/>
      </c>
      <c r="M431" s="99" t="str">
        <f t="shared" si="375"/>
        <v/>
      </c>
      <c r="N431" s="99" t="str">
        <f t="shared" si="375"/>
        <v/>
      </c>
      <c r="O431" s="99" t="str">
        <f t="shared" si="375"/>
        <v/>
      </c>
      <c r="P431" s="99" t="str">
        <f t="shared" si="375"/>
        <v/>
      </c>
      <c r="Q431" s="99" t="str">
        <f t="shared" si="375"/>
        <v/>
      </c>
      <c r="R431" s="99" t="str">
        <f t="shared" si="375"/>
        <v/>
      </c>
      <c r="S431" s="99" t="str">
        <f t="shared" si="375"/>
        <v/>
      </c>
      <c r="T431" s="99" t="str">
        <f t="shared" si="375"/>
        <v/>
      </c>
      <c r="U431" s="99" t="str">
        <f t="shared" si="375"/>
        <v/>
      </c>
      <c r="V431" s="99" t="str">
        <f t="shared" si="375"/>
        <v/>
      </c>
      <c r="W431" s="99" t="str">
        <f t="shared" si="375"/>
        <v/>
      </c>
      <c r="X431" s="99" t="str">
        <f t="shared" si="375"/>
        <v/>
      </c>
      <c r="Y431" s="99" t="str">
        <f t="shared" si="375"/>
        <v/>
      </c>
      <c r="Z431" s="99" t="str">
        <f t="shared" si="375"/>
        <v/>
      </c>
      <c r="AA431" s="99" t="str">
        <f t="shared" si="375"/>
        <v/>
      </c>
      <c r="AB431" s="99" t="str">
        <f t="shared" si="375"/>
        <v/>
      </c>
      <c r="AC431" s="99" t="str">
        <f t="shared" si="375"/>
        <v/>
      </c>
      <c r="AD431" s="99" t="str">
        <f t="shared" si="375"/>
        <v/>
      </c>
      <c r="AE431" s="99" t="str">
        <f t="shared" si="375"/>
        <v/>
      </c>
      <c r="AF431" s="99" t="str">
        <f t="shared" si="375"/>
        <v/>
      </c>
      <c r="AG431" s="39"/>
    </row>
    <row r="432" spans="1:33" x14ac:dyDescent="0.2">
      <c r="A432" s="106" t="s">
        <v>516</v>
      </c>
      <c r="B432" s="99" t="str">
        <f t="shared" ref="B432:AF432" si="376">IF(OR(B331="",LogGcat2="",B21=""),"",HLOOKUP(LogGcat2,O3gTable,B21+2,FALSE))</f>
        <v/>
      </c>
      <c r="C432" s="99" t="str">
        <f t="shared" si="376"/>
        <v/>
      </c>
      <c r="D432" s="99" t="str">
        <f t="shared" si="376"/>
        <v/>
      </c>
      <c r="E432" s="99" t="str">
        <f t="shared" si="376"/>
        <v/>
      </c>
      <c r="F432" s="99" t="str">
        <f t="shared" si="376"/>
        <v/>
      </c>
      <c r="G432" s="99" t="str">
        <f t="shared" si="376"/>
        <v/>
      </c>
      <c r="H432" s="99" t="str">
        <f t="shared" si="376"/>
        <v/>
      </c>
      <c r="I432" s="99" t="str">
        <f t="shared" si="376"/>
        <v/>
      </c>
      <c r="J432" s="99" t="str">
        <f t="shared" si="376"/>
        <v/>
      </c>
      <c r="K432" s="99" t="str">
        <f t="shared" si="376"/>
        <v/>
      </c>
      <c r="L432" s="99" t="str">
        <f t="shared" si="376"/>
        <v/>
      </c>
      <c r="M432" s="99" t="str">
        <f t="shared" si="376"/>
        <v/>
      </c>
      <c r="N432" s="99" t="str">
        <f t="shared" si="376"/>
        <v/>
      </c>
      <c r="O432" s="99" t="str">
        <f t="shared" si="376"/>
        <v/>
      </c>
      <c r="P432" s="99" t="str">
        <f t="shared" si="376"/>
        <v/>
      </c>
      <c r="Q432" s="99" t="str">
        <f t="shared" si="376"/>
        <v/>
      </c>
      <c r="R432" s="99" t="str">
        <f t="shared" si="376"/>
        <v/>
      </c>
      <c r="S432" s="99" t="str">
        <f t="shared" si="376"/>
        <v/>
      </c>
      <c r="T432" s="99" t="str">
        <f t="shared" si="376"/>
        <v/>
      </c>
      <c r="U432" s="99" t="str">
        <f t="shared" si="376"/>
        <v/>
      </c>
      <c r="V432" s="99" t="str">
        <f t="shared" si="376"/>
        <v/>
      </c>
      <c r="W432" s="99" t="str">
        <f t="shared" si="376"/>
        <v/>
      </c>
      <c r="X432" s="99" t="str">
        <f t="shared" si="376"/>
        <v/>
      </c>
      <c r="Y432" s="99" t="str">
        <f t="shared" si="376"/>
        <v/>
      </c>
      <c r="Z432" s="99" t="str">
        <f t="shared" si="376"/>
        <v/>
      </c>
      <c r="AA432" s="99" t="str">
        <f t="shared" si="376"/>
        <v/>
      </c>
      <c r="AB432" s="99" t="str">
        <f t="shared" si="376"/>
        <v/>
      </c>
      <c r="AC432" s="99" t="str">
        <f t="shared" si="376"/>
        <v/>
      </c>
      <c r="AD432" s="99" t="str">
        <f t="shared" si="376"/>
        <v/>
      </c>
      <c r="AE432" s="99" t="str">
        <f t="shared" si="376"/>
        <v/>
      </c>
      <c r="AF432" s="99" t="str">
        <f t="shared" si="376"/>
        <v/>
      </c>
      <c r="AG432" s="39"/>
    </row>
    <row r="433" spans="1:33" x14ac:dyDescent="0.2">
      <c r="A433" s="106" t="s">
        <v>517</v>
      </c>
      <c r="B433" s="99" t="str">
        <f t="shared" ref="B433:AF433" si="377">IF(OR(B331="",LogGcat1="",B21=""),"",HLOOKUP(LogGcat1,O3gTable,B21+2,FALSE))</f>
        <v/>
      </c>
      <c r="C433" s="99" t="str">
        <f t="shared" si="377"/>
        <v/>
      </c>
      <c r="D433" s="99" t="str">
        <f t="shared" si="377"/>
        <v/>
      </c>
      <c r="E433" s="99" t="str">
        <f t="shared" si="377"/>
        <v/>
      </c>
      <c r="F433" s="99" t="str">
        <f t="shared" si="377"/>
        <v/>
      </c>
      <c r="G433" s="99" t="str">
        <f t="shared" si="377"/>
        <v/>
      </c>
      <c r="H433" s="99" t="str">
        <f t="shared" si="377"/>
        <v/>
      </c>
      <c r="I433" s="99" t="str">
        <f t="shared" si="377"/>
        <v/>
      </c>
      <c r="J433" s="99" t="str">
        <f t="shared" si="377"/>
        <v/>
      </c>
      <c r="K433" s="99" t="str">
        <f t="shared" si="377"/>
        <v/>
      </c>
      <c r="L433" s="99" t="str">
        <f t="shared" si="377"/>
        <v/>
      </c>
      <c r="M433" s="99" t="str">
        <f t="shared" si="377"/>
        <v/>
      </c>
      <c r="N433" s="99" t="str">
        <f t="shared" si="377"/>
        <v/>
      </c>
      <c r="O433" s="99" t="str">
        <f t="shared" si="377"/>
        <v/>
      </c>
      <c r="P433" s="99" t="str">
        <f t="shared" si="377"/>
        <v/>
      </c>
      <c r="Q433" s="99" t="str">
        <f t="shared" si="377"/>
        <v/>
      </c>
      <c r="R433" s="99" t="str">
        <f t="shared" si="377"/>
        <v/>
      </c>
      <c r="S433" s="99" t="str">
        <f t="shared" si="377"/>
        <v/>
      </c>
      <c r="T433" s="99" t="str">
        <f t="shared" si="377"/>
        <v/>
      </c>
      <c r="U433" s="99" t="str">
        <f t="shared" si="377"/>
        <v/>
      </c>
      <c r="V433" s="99" t="str">
        <f t="shared" si="377"/>
        <v/>
      </c>
      <c r="W433" s="99" t="str">
        <f t="shared" si="377"/>
        <v/>
      </c>
      <c r="X433" s="99" t="str">
        <f t="shared" si="377"/>
        <v/>
      </c>
      <c r="Y433" s="99" t="str">
        <f t="shared" si="377"/>
        <v/>
      </c>
      <c r="Z433" s="99" t="str">
        <f t="shared" si="377"/>
        <v/>
      </c>
      <c r="AA433" s="99" t="str">
        <f t="shared" si="377"/>
        <v/>
      </c>
      <c r="AB433" s="99" t="str">
        <f t="shared" si="377"/>
        <v/>
      </c>
      <c r="AC433" s="99" t="str">
        <f t="shared" si="377"/>
        <v/>
      </c>
      <c r="AD433" s="99" t="str">
        <f t="shared" si="377"/>
        <v/>
      </c>
      <c r="AE433" s="99" t="str">
        <f t="shared" si="377"/>
        <v/>
      </c>
      <c r="AF433" s="99" t="str">
        <f t="shared" si="377"/>
        <v/>
      </c>
      <c r="AG433" s="39"/>
    </row>
    <row r="434" spans="1:33" x14ac:dyDescent="0.2">
      <c r="A434" s="106" t="s">
        <v>487</v>
      </c>
      <c r="B434" s="109" t="str">
        <f>IF(OR(B430="",B431=""),"",B431-((B431-B430)*LogGpercent))</f>
        <v/>
      </c>
      <c r="C434" s="109" t="str">
        <f t="shared" ref="C434:AF434" si="378">IF(OR(C430="",C431=""),"",C431-((C431-C430)*LogGpercent))</f>
        <v/>
      </c>
      <c r="D434" s="109" t="str">
        <f t="shared" si="378"/>
        <v/>
      </c>
      <c r="E434" s="109" t="str">
        <f t="shared" si="378"/>
        <v/>
      </c>
      <c r="F434" s="109" t="str">
        <f t="shared" si="378"/>
        <v/>
      </c>
      <c r="G434" s="109" t="str">
        <f t="shared" si="378"/>
        <v/>
      </c>
      <c r="H434" s="109" t="str">
        <f t="shared" si="378"/>
        <v/>
      </c>
      <c r="I434" s="109" t="str">
        <f t="shared" si="378"/>
        <v/>
      </c>
      <c r="J434" s="109" t="str">
        <f t="shared" si="378"/>
        <v/>
      </c>
      <c r="K434" s="109" t="str">
        <f t="shared" si="378"/>
        <v/>
      </c>
      <c r="L434" s="109" t="str">
        <f t="shared" si="378"/>
        <v/>
      </c>
      <c r="M434" s="109" t="str">
        <f t="shared" si="378"/>
        <v/>
      </c>
      <c r="N434" s="109" t="str">
        <f t="shared" si="378"/>
        <v/>
      </c>
      <c r="O434" s="109" t="str">
        <f t="shared" si="378"/>
        <v/>
      </c>
      <c r="P434" s="109" t="str">
        <f t="shared" si="378"/>
        <v/>
      </c>
      <c r="Q434" s="109" t="str">
        <f t="shared" si="378"/>
        <v/>
      </c>
      <c r="R434" s="109" t="str">
        <f t="shared" si="378"/>
        <v/>
      </c>
      <c r="S434" s="109" t="str">
        <f t="shared" si="378"/>
        <v/>
      </c>
      <c r="T434" s="109" t="str">
        <f t="shared" si="378"/>
        <v/>
      </c>
      <c r="U434" s="109" t="str">
        <f t="shared" si="378"/>
        <v/>
      </c>
      <c r="V434" s="109" t="str">
        <f t="shared" si="378"/>
        <v/>
      </c>
      <c r="W434" s="109" t="str">
        <f t="shared" si="378"/>
        <v/>
      </c>
      <c r="X434" s="109" t="str">
        <f t="shared" si="378"/>
        <v/>
      </c>
      <c r="Y434" s="109" t="str">
        <f t="shared" si="378"/>
        <v/>
      </c>
      <c r="Z434" s="109" t="str">
        <f t="shared" si="378"/>
        <v/>
      </c>
      <c r="AA434" s="109" t="str">
        <f t="shared" si="378"/>
        <v/>
      </c>
      <c r="AB434" s="109" t="str">
        <f t="shared" si="378"/>
        <v/>
      </c>
      <c r="AC434" s="109" t="str">
        <f t="shared" si="378"/>
        <v/>
      </c>
      <c r="AD434" s="109" t="str">
        <f t="shared" si="378"/>
        <v/>
      </c>
      <c r="AE434" s="109" t="str">
        <f t="shared" si="378"/>
        <v/>
      </c>
      <c r="AF434" s="109" t="str">
        <f t="shared" si="378"/>
        <v/>
      </c>
      <c r="AG434" s="39"/>
    </row>
    <row r="435" spans="1:33" x14ac:dyDescent="0.2">
      <c r="A435" s="106" t="s">
        <v>518</v>
      </c>
      <c r="B435" s="109" t="str">
        <f>IF(OR(B432="",B433=""),"",B433-((B433-B432)*LogGpercent))</f>
        <v/>
      </c>
      <c r="C435" s="109" t="str">
        <f t="shared" ref="C435:AF435" si="379">IF(OR(C432="",C433=""),"",C433-((C433-C432)*LogGpercent))</f>
        <v/>
      </c>
      <c r="D435" s="109" t="str">
        <f t="shared" si="379"/>
        <v/>
      </c>
      <c r="E435" s="109" t="str">
        <f t="shared" si="379"/>
        <v/>
      </c>
      <c r="F435" s="109" t="str">
        <f t="shared" si="379"/>
        <v/>
      </c>
      <c r="G435" s="109" t="str">
        <f t="shared" si="379"/>
        <v/>
      </c>
      <c r="H435" s="109" t="str">
        <f t="shared" si="379"/>
        <v/>
      </c>
      <c r="I435" s="109" t="str">
        <f t="shared" si="379"/>
        <v/>
      </c>
      <c r="J435" s="109" t="str">
        <f t="shared" si="379"/>
        <v/>
      </c>
      <c r="K435" s="109" t="str">
        <f t="shared" si="379"/>
        <v/>
      </c>
      <c r="L435" s="109" t="str">
        <f t="shared" si="379"/>
        <v/>
      </c>
      <c r="M435" s="109" t="str">
        <f t="shared" si="379"/>
        <v/>
      </c>
      <c r="N435" s="109" t="str">
        <f t="shared" si="379"/>
        <v/>
      </c>
      <c r="O435" s="109" t="str">
        <f t="shared" si="379"/>
        <v/>
      </c>
      <c r="P435" s="109" t="str">
        <f t="shared" si="379"/>
        <v/>
      </c>
      <c r="Q435" s="109" t="str">
        <f t="shared" si="379"/>
        <v/>
      </c>
      <c r="R435" s="109" t="str">
        <f t="shared" si="379"/>
        <v/>
      </c>
      <c r="S435" s="109" t="str">
        <f t="shared" si="379"/>
        <v/>
      </c>
      <c r="T435" s="109" t="str">
        <f t="shared" si="379"/>
        <v/>
      </c>
      <c r="U435" s="109" t="str">
        <f t="shared" si="379"/>
        <v/>
      </c>
      <c r="V435" s="109" t="str">
        <f t="shared" si="379"/>
        <v/>
      </c>
      <c r="W435" s="109" t="str">
        <f t="shared" si="379"/>
        <v/>
      </c>
      <c r="X435" s="109" t="str">
        <f t="shared" si="379"/>
        <v/>
      </c>
      <c r="Y435" s="109" t="str">
        <f t="shared" si="379"/>
        <v/>
      </c>
      <c r="Z435" s="109" t="str">
        <f t="shared" si="379"/>
        <v/>
      </c>
      <c r="AA435" s="109" t="str">
        <f t="shared" si="379"/>
        <v/>
      </c>
      <c r="AB435" s="109" t="str">
        <f t="shared" si="379"/>
        <v/>
      </c>
      <c r="AC435" s="109" t="str">
        <f t="shared" si="379"/>
        <v/>
      </c>
      <c r="AD435" s="109" t="str">
        <f t="shared" si="379"/>
        <v/>
      </c>
      <c r="AE435" s="109" t="str">
        <f t="shared" si="379"/>
        <v/>
      </c>
      <c r="AF435" s="109" t="str">
        <f t="shared" si="379"/>
        <v/>
      </c>
      <c r="AG435" s="39"/>
    </row>
    <row r="436" spans="1:33" x14ac:dyDescent="0.2">
      <c r="A436" s="106" t="s">
        <v>490</v>
      </c>
      <c r="B436" s="109" t="str">
        <f>IF(OR(B434="",B435=""),"",B435-((B435-B434)*B23))</f>
        <v/>
      </c>
      <c r="C436" s="109" t="str">
        <f t="shared" ref="C436:AF436" si="380">IF(OR(C434="",C435=""),"",C435-((C435-C434)*C23))</f>
        <v/>
      </c>
      <c r="D436" s="109" t="str">
        <f t="shared" si="380"/>
        <v/>
      </c>
      <c r="E436" s="109" t="str">
        <f t="shared" si="380"/>
        <v/>
      </c>
      <c r="F436" s="109" t="str">
        <f t="shared" si="380"/>
        <v/>
      </c>
      <c r="G436" s="109" t="str">
        <f t="shared" si="380"/>
        <v/>
      </c>
      <c r="H436" s="109" t="str">
        <f t="shared" si="380"/>
        <v/>
      </c>
      <c r="I436" s="109" t="str">
        <f t="shared" si="380"/>
        <v/>
      </c>
      <c r="J436" s="109" t="str">
        <f t="shared" si="380"/>
        <v/>
      </c>
      <c r="K436" s="109" t="str">
        <f t="shared" si="380"/>
        <v/>
      </c>
      <c r="L436" s="109" t="str">
        <f t="shared" si="380"/>
        <v/>
      </c>
      <c r="M436" s="109" t="str">
        <f t="shared" si="380"/>
        <v/>
      </c>
      <c r="N436" s="109" t="str">
        <f t="shared" si="380"/>
        <v/>
      </c>
      <c r="O436" s="109" t="str">
        <f t="shared" si="380"/>
        <v/>
      </c>
      <c r="P436" s="109" t="str">
        <f t="shared" si="380"/>
        <v/>
      </c>
      <c r="Q436" s="109" t="str">
        <f t="shared" si="380"/>
        <v/>
      </c>
      <c r="R436" s="109" t="str">
        <f t="shared" si="380"/>
        <v/>
      </c>
      <c r="S436" s="109" t="str">
        <f t="shared" si="380"/>
        <v/>
      </c>
      <c r="T436" s="109" t="str">
        <f t="shared" si="380"/>
        <v/>
      </c>
      <c r="U436" s="109" t="str">
        <f t="shared" si="380"/>
        <v/>
      </c>
      <c r="V436" s="109" t="str">
        <f t="shared" si="380"/>
        <v/>
      </c>
      <c r="W436" s="109" t="str">
        <f t="shared" si="380"/>
        <v/>
      </c>
      <c r="X436" s="109" t="str">
        <f t="shared" si="380"/>
        <v/>
      </c>
      <c r="Y436" s="109" t="str">
        <f t="shared" si="380"/>
        <v/>
      </c>
      <c r="Z436" s="109" t="str">
        <f t="shared" si="380"/>
        <v/>
      </c>
      <c r="AA436" s="109" t="str">
        <f t="shared" si="380"/>
        <v/>
      </c>
      <c r="AB436" s="109" t="str">
        <f t="shared" si="380"/>
        <v/>
      </c>
      <c r="AC436" s="109" t="str">
        <f t="shared" si="380"/>
        <v/>
      </c>
      <c r="AD436" s="109" t="str">
        <f t="shared" si="380"/>
        <v/>
      </c>
      <c r="AE436" s="109" t="str">
        <f t="shared" si="380"/>
        <v/>
      </c>
      <c r="AF436" s="109" t="str">
        <f t="shared" si="380"/>
        <v/>
      </c>
      <c r="AG436" s="39"/>
    </row>
    <row r="437" spans="1:33" x14ac:dyDescent="0.2">
      <c r="A437" s="106" t="s">
        <v>543</v>
      </c>
      <c r="B437" s="108" t="str">
        <f t="shared" ref="B437:AF437" si="381">IF(OR(B331="",B436="",S3Disinfectant&lt;&gt;"Ozone"),"",IF(B331=0,0,B331/B436))</f>
        <v/>
      </c>
      <c r="C437" s="108" t="str">
        <f t="shared" si="381"/>
        <v/>
      </c>
      <c r="D437" s="108" t="str">
        <f t="shared" si="381"/>
        <v/>
      </c>
      <c r="E437" s="108" t="str">
        <f t="shared" si="381"/>
        <v/>
      </c>
      <c r="F437" s="108" t="str">
        <f t="shared" si="381"/>
        <v/>
      </c>
      <c r="G437" s="108" t="str">
        <f t="shared" si="381"/>
        <v/>
      </c>
      <c r="H437" s="108" t="str">
        <f t="shared" si="381"/>
        <v/>
      </c>
      <c r="I437" s="108" t="str">
        <f t="shared" si="381"/>
        <v/>
      </c>
      <c r="J437" s="108" t="str">
        <f t="shared" si="381"/>
        <v/>
      </c>
      <c r="K437" s="108" t="str">
        <f t="shared" si="381"/>
        <v/>
      </c>
      <c r="L437" s="108" t="str">
        <f t="shared" si="381"/>
        <v/>
      </c>
      <c r="M437" s="108" t="str">
        <f t="shared" si="381"/>
        <v/>
      </c>
      <c r="N437" s="108" t="str">
        <f t="shared" si="381"/>
        <v/>
      </c>
      <c r="O437" s="108" t="str">
        <f t="shared" si="381"/>
        <v/>
      </c>
      <c r="P437" s="108" t="str">
        <f t="shared" si="381"/>
        <v/>
      </c>
      <c r="Q437" s="108" t="str">
        <f t="shared" si="381"/>
        <v/>
      </c>
      <c r="R437" s="108" t="str">
        <f t="shared" si="381"/>
        <v/>
      </c>
      <c r="S437" s="108" t="str">
        <f t="shared" si="381"/>
        <v/>
      </c>
      <c r="T437" s="108" t="str">
        <f t="shared" si="381"/>
        <v/>
      </c>
      <c r="U437" s="108" t="str">
        <f t="shared" si="381"/>
        <v/>
      </c>
      <c r="V437" s="108" t="str">
        <f t="shared" si="381"/>
        <v/>
      </c>
      <c r="W437" s="108" t="str">
        <f t="shared" si="381"/>
        <v/>
      </c>
      <c r="X437" s="108" t="str">
        <f t="shared" si="381"/>
        <v/>
      </c>
      <c r="Y437" s="108" t="str">
        <f t="shared" si="381"/>
        <v/>
      </c>
      <c r="Z437" s="108" t="str">
        <f t="shared" si="381"/>
        <v/>
      </c>
      <c r="AA437" s="108" t="str">
        <f t="shared" si="381"/>
        <v/>
      </c>
      <c r="AB437" s="108" t="str">
        <f t="shared" si="381"/>
        <v/>
      </c>
      <c r="AC437" s="108" t="str">
        <f t="shared" si="381"/>
        <v/>
      </c>
      <c r="AD437" s="108" t="str">
        <f t="shared" si="381"/>
        <v/>
      </c>
      <c r="AE437" s="108" t="str">
        <f t="shared" si="381"/>
        <v/>
      </c>
      <c r="AF437" s="108" t="str">
        <f t="shared" si="381"/>
        <v/>
      </c>
      <c r="AG437" s="39"/>
    </row>
    <row r="438" spans="1:33" x14ac:dyDescent="0.2">
      <c r="A438" s="32" t="s">
        <v>552</v>
      </c>
      <c r="AG438" s="39"/>
    </row>
    <row r="439" spans="1:33" x14ac:dyDescent="0.2">
      <c r="A439" s="106" t="s">
        <v>514</v>
      </c>
      <c r="B439" s="99" t="str">
        <f t="shared" ref="B439:AF439" si="382">IF(OR(B331="",LogGcat2="",B21=""),"",HLOOKUP(LogGcat2,O3vTable,B22+2,FALSE))</f>
        <v/>
      </c>
      <c r="C439" s="99" t="str">
        <f t="shared" si="382"/>
        <v/>
      </c>
      <c r="D439" s="99" t="str">
        <f t="shared" si="382"/>
        <v/>
      </c>
      <c r="E439" s="99" t="str">
        <f t="shared" si="382"/>
        <v/>
      </c>
      <c r="F439" s="99" t="str">
        <f t="shared" si="382"/>
        <v/>
      </c>
      <c r="G439" s="99" t="str">
        <f t="shared" si="382"/>
        <v/>
      </c>
      <c r="H439" s="99" t="str">
        <f t="shared" si="382"/>
        <v/>
      </c>
      <c r="I439" s="99" t="str">
        <f t="shared" si="382"/>
        <v/>
      </c>
      <c r="J439" s="99" t="str">
        <f t="shared" si="382"/>
        <v/>
      </c>
      <c r="K439" s="99" t="str">
        <f t="shared" si="382"/>
        <v/>
      </c>
      <c r="L439" s="99" t="str">
        <f t="shared" si="382"/>
        <v/>
      </c>
      <c r="M439" s="99" t="str">
        <f t="shared" si="382"/>
        <v/>
      </c>
      <c r="N439" s="99" t="str">
        <f t="shared" si="382"/>
        <v/>
      </c>
      <c r="O439" s="99" t="str">
        <f t="shared" si="382"/>
        <v/>
      </c>
      <c r="P439" s="99" t="str">
        <f t="shared" si="382"/>
        <v/>
      </c>
      <c r="Q439" s="99" t="str">
        <f t="shared" si="382"/>
        <v/>
      </c>
      <c r="R439" s="99" t="str">
        <f t="shared" si="382"/>
        <v/>
      </c>
      <c r="S439" s="99" t="str">
        <f t="shared" si="382"/>
        <v/>
      </c>
      <c r="T439" s="99" t="str">
        <f t="shared" si="382"/>
        <v/>
      </c>
      <c r="U439" s="99" t="str">
        <f t="shared" si="382"/>
        <v/>
      </c>
      <c r="V439" s="99" t="str">
        <f t="shared" si="382"/>
        <v/>
      </c>
      <c r="W439" s="99" t="str">
        <f t="shared" si="382"/>
        <v/>
      </c>
      <c r="X439" s="99" t="str">
        <f t="shared" si="382"/>
        <v/>
      </c>
      <c r="Y439" s="99" t="str">
        <f t="shared" si="382"/>
        <v/>
      </c>
      <c r="Z439" s="99" t="str">
        <f t="shared" si="382"/>
        <v/>
      </c>
      <c r="AA439" s="99" t="str">
        <f t="shared" si="382"/>
        <v/>
      </c>
      <c r="AB439" s="99" t="str">
        <f t="shared" si="382"/>
        <v/>
      </c>
      <c r="AC439" s="99" t="str">
        <f t="shared" si="382"/>
        <v/>
      </c>
      <c r="AD439" s="99" t="str">
        <f t="shared" si="382"/>
        <v/>
      </c>
      <c r="AE439" s="99" t="str">
        <f t="shared" si="382"/>
        <v/>
      </c>
      <c r="AF439" s="99" t="str">
        <f t="shared" si="382"/>
        <v/>
      </c>
      <c r="AG439" s="39"/>
    </row>
    <row r="440" spans="1:33" x14ac:dyDescent="0.2">
      <c r="A440" s="106" t="s">
        <v>515</v>
      </c>
      <c r="B440" s="99" t="str">
        <f t="shared" ref="B440:AF440" si="383">IF(OR(B331="",LogGcat1="",B21=""),"",HLOOKUP(LogGcat1,O3vTable,B22+2,FALSE))</f>
        <v/>
      </c>
      <c r="C440" s="99" t="str">
        <f t="shared" si="383"/>
        <v/>
      </c>
      <c r="D440" s="99" t="str">
        <f t="shared" si="383"/>
        <v/>
      </c>
      <c r="E440" s="99" t="str">
        <f t="shared" si="383"/>
        <v/>
      </c>
      <c r="F440" s="99" t="str">
        <f t="shared" si="383"/>
        <v/>
      </c>
      <c r="G440" s="99" t="str">
        <f t="shared" si="383"/>
        <v/>
      </c>
      <c r="H440" s="99" t="str">
        <f t="shared" si="383"/>
        <v/>
      </c>
      <c r="I440" s="99" t="str">
        <f t="shared" si="383"/>
        <v/>
      </c>
      <c r="J440" s="99" t="str">
        <f t="shared" si="383"/>
        <v/>
      </c>
      <c r="K440" s="99" t="str">
        <f t="shared" si="383"/>
        <v/>
      </c>
      <c r="L440" s="99" t="str">
        <f t="shared" si="383"/>
        <v/>
      </c>
      <c r="M440" s="99" t="str">
        <f t="shared" si="383"/>
        <v/>
      </c>
      <c r="N440" s="99" t="str">
        <f t="shared" si="383"/>
        <v/>
      </c>
      <c r="O440" s="99" t="str">
        <f t="shared" si="383"/>
        <v/>
      </c>
      <c r="P440" s="99" t="str">
        <f t="shared" si="383"/>
        <v/>
      </c>
      <c r="Q440" s="99" t="str">
        <f t="shared" si="383"/>
        <v/>
      </c>
      <c r="R440" s="99" t="str">
        <f t="shared" si="383"/>
        <v/>
      </c>
      <c r="S440" s="99" t="str">
        <f t="shared" si="383"/>
        <v/>
      </c>
      <c r="T440" s="99" t="str">
        <f t="shared" si="383"/>
        <v/>
      </c>
      <c r="U440" s="99" t="str">
        <f t="shared" si="383"/>
        <v/>
      </c>
      <c r="V440" s="99" t="str">
        <f t="shared" si="383"/>
        <v/>
      </c>
      <c r="W440" s="99" t="str">
        <f t="shared" si="383"/>
        <v/>
      </c>
      <c r="X440" s="99" t="str">
        <f t="shared" si="383"/>
        <v/>
      </c>
      <c r="Y440" s="99" t="str">
        <f t="shared" si="383"/>
        <v/>
      </c>
      <c r="Z440" s="99" t="str">
        <f t="shared" si="383"/>
        <v/>
      </c>
      <c r="AA440" s="99" t="str">
        <f t="shared" si="383"/>
        <v/>
      </c>
      <c r="AB440" s="99" t="str">
        <f t="shared" si="383"/>
        <v/>
      </c>
      <c r="AC440" s="99" t="str">
        <f t="shared" si="383"/>
        <v/>
      </c>
      <c r="AD440" s="99" t="str">
        <f t="shared" si="383"/>
        <v/>
      </c>
      <c r="AE440" s="99" t="str">
        <f t="shared" si="383"/>
        <v/>
      </c>
      <c r="AF440" s="99" t="str">
        <f t="shared" si="383"/>
        <v/>
      </c>
      <c r="AG440" s="39"/>
    </row>
    <row r="441" spans="1:33" x14ac:dyDescent="0.2">
      <c r="A441" s="106" t="s">
        <v>516</v>
      </c>
      <c r="B441" s="99" t="str">
        <f t="shared" ref="B441:AF441" si="384">IF(OR(B331="",LogGcat2="",B21=""),"",HLOOKUP(LogGcat2,O3vTable,B21+2,FALSE))</f>
        <v/>
      </c>
      <c r="C441" s="99" t="str">
        <f t="shared" si="384"/>
        <v/>
      </c>
      <c r="D441" s="99" t="str">
        <f t="shared" si="384"/>
        <v/>
      </c>
      <c r="E441" s="99" t="str">
        <f t="shared" si="384"/>
        <v/>
      </c>
      <c r="F441" s="99" t="str">
        <f t="shared" si="384"/>
        <v/>
      </c>
      <c r="G441" s="99" t="str">
        <f t="shared" si="384"/>
        <v/>
      </c>
      <c r="H441" s="99" t="str">
        <f t="shared" si="384"/>
        <v/>
      </c>
      <c r="I441" s="99" t="str">
        <f t="shared" si="384"/>
        <v/>
      </c>
      <c r="J441" s="99" t="str">
        <f t="shared" si="384"/>
        <v/>
      </c>
      <c r="K441" s="99" t="str">
        <f t="shared" si="384"/>
        <v/>
      </c>
      <c r="L441" s="99" t="str">
        <f t="shared" si="384"/>
        <v/>
      </c>
      <c r="M441" s="99" t="str">
        <f t="shared" si="384"/>
        <v/>
      </c>
      <c r="N441" s="99" t="str">
        <f t="shared" si="384"/>
        <v/>
      </c>
      <c r="O441" s="99" t="str">
        <f t="shared" si="384"/>
        <v/>
      </c>
      <c r="P441" s="99" t="str">
        <f t="shared" si="384"/>
        <v/>
      </c>
      <c r="Q441" s="99" t="str">
        <f t="shared" si="384"/>
        <v/>
      </c>
      <c r="R441" s="99" t="str">
        <f t="shared" si="384"/>
        <v/>
      </c>
      <c r="S441" s="99" t="str">
        <f t="shared" si="384"/>
        <v/>
      </c>
      <c r="T441" s="99" t="str">
        <f t="shared" si="384"/>
        <v/>
      </c>
      <c r="U441" s="99" t="str">
        <f t="shared" si="384"/>
        <v/>
      </c>
      <c r="V441" s="99" t="str">
        <f t="shared" si="384"/>
        <v/>
      </c>
      <c r="W441" s="99" t="str">
        <f t="shared" si="384"/>
        <v/>
      </c>
      <c r="X441" s="99" t="str">
        <f t="shared" si="384"/>
        <v/>
      </c>
      <c r="Y441" s="99" t="str">
        <f t="shared" si="384"/>
        <v/>
      </c>
      <c r="Z441" s="99" t="str">
        <f t="shared" si="384"/>
        <v/>
      </c>
      <c r="AA441" s="99" t="str">
        <f t="shared" si="384"/>
        <v/>
      </c>
      <c r="AB441" s="99" t="str">
        <f t="shared" si="384"/>
        <v/>
      </c>
      <c r="AC441" s="99" t="str">
        <f t="shared" si="384"/>
        <v/>
      </c>
      <c r="AD441" s="99" t="str">
        <f t="shared" si="384"/>
        <v/>
      </c>
      <c r="AE441" s="99" t="str">
        <f t="shared" si="384"/>
        <v/>
      </c>
      <c r="AF441" s="99" t="str">
        <f t="shared" si="384"/>
        <v/>
      </c>
      <c r="AG441" s="39"/>
    </row>
    <row r="442" spans="1:33" x14ac:dyDescent="0.2">
      <c r="A442" s="106" t="s">
        <v>517</v>
      </c>
      <c r="B442" s="99" t="str">
        <f t="shared" ref="B442:AF442" si="385">IF(OR(B331="",LogGcat1="",B21=""),"",HLOOKUP(LogGcat1,O3vTable,B21+2,FALSE))</f>
        <v/>
      </c>
      <c r="C442" s="99" t="str">
        <f t="shared" si="385"/>
        <v/>
      </c>
      <c r="D442" s="99" t="str">
        <f t="shared" si="385"/>
        <v/>
      </c>
      <c r="E442" s="99" t="str">
        <f t="shared" si="385"/>
        <v/>
      </c>
      <c r="F442" s="99" t="str">
        <f t="shared" si="385"/>
        <v/>
      </c>
      <c r="G442" s="99" t="str">
        <f t="shared" si="385"/>
        <v/>
      </c>
      <c r="H442" s="99" t="str">
        <f t="shared" si="385"/>
        <v/>
      </c>
      <c r="I442" s="99" t="str">
        <f t="shared" si="385"/>
        <v/>
      </c>
      <c r="J442" s="99" t="str">
        <f t="shared" si="385"/>
        <v/>
      </c>
      <c r="K442" s="99" t="str">
        <f t="shared" si="385"/>
        <v/>
      </c>
      <c r="L442" s="99" t="str">
        <f t="shared" si="385"/>
        <v/>
      </c>
      <c r="M442" s="99" t="str">
        <f t="shared" si="385"/>
        <v/>
      </c>
      <c r="N442" s="99" t="str">
        <f t="shared" si="385"/>
        <v/>
      </c>
      <c r="O442" s="99" t="str">
        <f t="shared" si="385"/>
        <v/>
      </c>
      <c r="P442" s="99" t="str">
        <f t="shared" si="385"/>
        <v/>
      </c>
      <c r="Q442" s="99" t="str">
        <f t="shared" si="385"/>
        <v/>
      </c>
      <c r="R442" s="99" t="str">
        <f t="shared" si="385"/>
        <v/>
      </c>
      <c r="S442" s="99" t="str">
        <f t="shared" si="385"/>
        <v/>
      </c>
      <c r="T442" s="99" t="str">
        <f t="shared" si="385"/>
        <v/>
      </c>
      <c r="U442" s="99" t="str">
        <f t="shared" si="385"/>
        <v/>
      </c>
      <c r="V442" s="99" t="str">
        <f t="shared" si="385"/>
        <v/>
      </c>
      <c r="W442" s="99" t="str">
        <f t="shared" si="385"/>
        <v/>
      </c>
      <c r="X442" s="99" t="str">
        <f t="shared" si="385"/>
        <v/>
      </c>
      <c r="Y442" s="99" t="str">
        <f t="shared" si="385"/>
        <v/>
      </c>
      <c r="Z442" s="99" t="str">
        <f t="shared" si="385"/>
        <v/>
      </c>
      <c r="AA442" s="99" t="str">
        <f t="shared" si="385"/>
        <v/>
      </c>
      <c r="AB442" s="99" t="str">
        <f t="shared" si="385"/>
        <v/>
      </c>
      <c r="AC442" s="99" t="str">
        <f t="shared" si="385"/>
        <v/>
      </c>
      <c r="AD442" s="99" t="str">
        <f t="shared" si="385"/>
        <v/>
      </c>
      <c r="AE442" s="99" t="str">
        <f t="shared" si="385"/>
        <v/>
      </c>
      <c r="AF442" s="99" t="str">
        <f t="shared" si="385"/>
        <v/>
      </c>
      <c r="AG442" s="39"/>
    </row>
    <row r="443" spans="1:33" x14ac:dyDescent="0.2">
      <c r="A443" s="106" t="s">
        <v>487</v>
      </c>
      <c r="B443" s="109" t="str">
        <f t="shared" ref="B443:AF443" si="386">IF(OR(B439="",B440=""),"",B440-((B440-B439)*LogVpercent))</f>
        <v/>
      </c>
      <c r="C443" s="109" t="str">
        <f t="shared" si="386"/>
        <v/>
      </c>
      <c r="D443" s="109" t="str">
        <f t="shared" si="386"/>
        <v/>
      </c>
      <c r="E443" s="109" t="str">
        <f t="shared" si="386"/>
        <v/>
      </c>
      <c r="F443" s="109" t="str">
        <f t="shared" si="386"/>
        <v/>
      </c>
      <c r="G443" s="109" t="str">
        <f t="shared" si="386"/>
        <v/>
      </c>
      <c r="H443" s="109" t="str">
        <f t="shared" si="386"/>
        <v/>
      </c>
      <c r="I443" s="109" t="str">
        <f t="shared" si="386"/>
        <v/>
      </c>
      <c r="J443" s="109" t="str">
        <f t="shared" si="386"/>
        <v/>
      </c>
      <c r="K443" s="109" t="str">
        <f t="shared" si="386"/>
        <v/>
      </c>
      <c r="L443" s="109" t="str">
        <f t="shared" si="386"/>
        <v/>
      </c>
      <c r="M443" s="109" t="str">
        <f t="shared" si="386"/>
        <v/>
      </c>
      <c r="N443" s="109" t="str">
        <f t="shared" si="386"/>
        <v/>
      </c>
      <c r="O443" s="109" t="str">
        <f t="shared" si="386"/>
        <v/>
      </c>
      <c r="P443" s="109" t="str">
        <f t="shared" si="386"/>
        <v/>
      </c>
      <c r="Q443" s="109" t="str">
        <f t="shared" si="386"/>
        <v/>
      </c>
      <c r="R443" s="109" t="str">
        <f t="shared" si="386"/>
        <v/>
      </c>
      <c r="S443" s="109" t="str">
        <f t="shared" si="386"/>
        <v/>
      </c>
      <c r="T443" s="109" t="str">
        <f t="shared" si="386"/>
        <v/>
      </c>
      <c r="U443" s="109" t="str">
        <f t="shared" si="386"/>
        <v/>
      </c>
      <c r="V443" s="109" t="str">
        <f t="shared" si="386"/>
        <v/>
      </c>
      <c r="W443" s="109" t="str">
        <f t="shared" si="386"/>
        <v/>
      </c>
      <c r="X443" s="109" t="str">
        <f t="shared" si="386"/>
        <v/>
      </c>
      <c r="Y443" s="109" t="str">
        <f t="shared" si="386"/>
        <v/>
      </c>
      <c r="Z443" s="109" t="str">
        <f t="shared" si="386"/>
        <v/>
      </c>
      <c r="AA443" s="109" t="str">
        <f t="shared" si="386"/>
        <v/>
      </c>
      <c r="AB443" s="109" t="str">
        <f t="shared" si="386"/>
        <v/>
      </c>
      <c r="AC443" s="109" t="str">
        <f t="shared" si="386"/>
        <v/>
      </c>
      <c r="AD443" s="109" t="str">
        <f t="shared" si="386"/>
        <v/>
      </c>
      <c r="AE443" s="109" t="str">
        <f t="shared" si="386"/>
        <v/>
      </c>
      <c r="AF443" s="109" t="str">
        <f t="shared" si="386"/>
        <v/>
      </c>
      <c r="AG443" s="39"/>
    </row>
    <row r="444" spans="1:33" x14ac:dyDescent="0.2">
      <c r="A444" s="106" t="s">
        <v>518</v>
      </c>
      <c r="B444" s="109" t="str">
        <f t="shared" ref="B444:AF444" si="387">IF(OR(B441="",B442=""),"",B442-((B442-B441)*LogVpercent))</f>
        <v/>
      </c>
      <c r="C444" s="109" t="str">
        <f t="shared" si="387"/>
        <v/>
      </c>
      <c r="D444" s="109" t="str">
        <f t="shared" si="387"/>
        <v/>
      </c>
      <c r="E444" s="109" t="str">
        <f t="shared" si="387"/>
        <v/>
      </c>
      <c r="F444" s="109" t="str">
        <f t="shared" si="387"/>
        <v/>
      </c>
      <c r="G444" s="109" t="str">
        <f t="shared" si="387"/>
        <v/>
      </c>
      <c r="H444" s="109" t="str">
        <f t="shared" si="387"/>
        <v/>
      </c>
      <c r="I444" s="109" t="str">
        <f t="shared" si="387"/>
        <v/>
      </c>
      <c r="J444" s="109" t="str">
        <f t="shared" si="387"/>
        <v/>
      </c>
      <c r="K444" s="109" t="str">
        <f t="shared" si="387"/>
        <v/>
      </c>
      <c r="L444" s="109" t="str">
        <f t="shared" si="387"/>
        <v/>
      </c>
      <c r="M444" s="109" t="str">
        <f t="shared" si="387"/>
        <v/>
      </c>
      <c r="N444" s="109" t="str">
        <f t="shared" si="387"/>
        <v/>
      </c>
      <c r="O444" s="109" t="str">
        <f t="shared" si="387"/>
        <v/>
      </c>
      <c r="P444" s="109" t="str">
        <f t="shared" si="387"/>
        <v/>
      </c>
      <c r="Q444" s="109" t="str">
        <f t="shared" si="387"/>
        <v/>
      </c>
      <c r="R444" s="109" t="str">
        <f t="shared" si="387"/>
        <v/>
      </c>
      <c r="S444" s="109" t="str">
        <f t="shared" si="387"/>
        <v/>
      </c>
      <c r="T444" s="109" t="str">
        <f t="shared" si="387"/>
        <v/>
      </c>
      <c r="U444" s="109" t="str">
        <f t="shared" si="387"/>
        <v/>
      </c>
      <c r="V444" s="109" t="str">
        <f t="shared" si="387"/>
        <v/>
      </c>
      <c r="W444" s="109" t="str">
        <f t="shared" si="387"/>
        <v/>
      </c>
      <c r="X444" s="109" t="str">
        <f t="shared" si="387"/>
        <v/>
      </c>
      <c r="Y444" s="109" t="str">
        <f t="shared" si="387"/>
        <v/>
      </c>
      <c r="Z444" s="109" t="str">
        <f t="shared" si="387"/>
        <v/>
      </c>
      <c r="AA444" s="109" t="str">
        <f t="shared" si="387"/>
        <v/>
      </c>
      <c r="AB444" s="109" t="str">
        <f t="shared" si="387"/>
        <v/>
      </c>
      <c r="AC444" s="109" t="str">
        <f t="shared" si="387"/>
        <v/>
      </c>
      <c r="AD444" s="109" t="str">
        <f t="shared" si="387"/>
        <v/>
      </c>
      <c r="AE444" s="109" t="str">
        <f t="shared" si="387"/>
        <v/>
      </c>
      <c r="AF444" s="109" t="str">
        <f t="shared" si="387"/>
        <v/>
      </c>
      <c r="AG444" s="39"/>
    </row>
    <row r="445" spans="1:33" x14ac:dyDescent="0.2">
      <c r="A445" s="106" t="s">
        <v>489</v>
      </c>
      <c r="B445" s="109" t="str">
        <f>IF(OR(B443="",B444=""),"",B444-((B444-B443)*B23))</f>
        <v/>
      </c>
      <c r="C445" s="109" t="str">
        <f t="shared" ref="C445:AF445" si="388">IF(OR(C443="",C444=""),"",C444-((C444-C443)*C23))</f>
        <v/>
      </c>
      <c r="D445" s="109" t="str">
        <f t="shared" si="388"/>
        <v/>
      </c>
      <c r="E445" s="109" t="str">
        <f t="shared" si="388"/>
        <v/>
      </c>
      <c r="F445" s="109" t="str">
        <f t="shared" si="388"/>
        <v/>
      </c>
      <c r="G445" s="109" t="str">
        <f t="shared" si="388"/>
        <v/>
      </c>
      <c r="H445" s="109" t="str">
        <f t="shared" si="388"/>
        <v/>
      </c>
      <c r="I445" s="109" t="str">
        <f t="shared" si="388"/>
        <v/>
      </c>
      <c r="J445" s="109" t="str">
        <f t="shared" si="388"/>
        <v/>
      </c>
      <c r="K445" s="109" t="str">
        <f t="shared" si="388"/>
        <v/>
      </c>
      <c r="L445" s="109" t="str">
        <f t="shared" si="388"/>
        <v/>
      </c>
      <c r="M445" s="109" t="str">
        <f t="shared" si="388"/>
        <v/>
      </c>
      <c r="N445" s="109" t="str">
        <f t="shared" si="388"/>
        <v/>
      </c>
      <c r="O445" s="109" t="str">
        <f t="shared" si="388"/>
        <v/>
      </c>
      <c r="P445" s="109" t="str">
        <f t="shared" si="388"/>
        <v/>
      </c>
      <c r="Q445" s="109" t="str">
        <f t="shared" si="388"/>
        <v/>
      </c>
      <c r="R445" s="109" t="str">
        <f t="shared" si="388"/>
        <v/>
      </c>
      <c r="S445" s="109" t="str">
        <f t="shared" si="388"/>
        <v/>
      </c>
      <c r="T445" s="109" t="str">
        <f t="shared" si="388"/>
        <v/>
      </c>
      <c r="U445" s="109" t="str">
        <f t="shared" si="388"/>
        <v/>
      </c>
      <c r="V445" s="109" t="str">
        <f t="shared" si="388"/>
        <v/>
      </c>
      <c r="W445" s="109" t="str">
        <f t="shared" si="388"/>
        <v/>
      </c>
      <c r="X445" s="109" t="str">
        <f t="shared" si="388"/>
        <v/>
      </c>
      <c r="Y445" s="109" t="str">
        <f t="shared" si="388"/>
        <v/>
      </c>
      <c r="Z445" s="109" t="str">
        <f t="shared" si="388"/>
        <v/>
      </c>
      <c r="AA445" s="109" t="str">
        <f t="shared" si="388"/>
        <v/>
      </c>
      <c r="AB445" s="109" t="str">
        <f t="shared" si="388"/>
        <v/>
      </c>
      <c r="AC445" s="109" t="str">
        <f t="shared" si="388"/>
        <v/>
      </c>
      <c r="AD445" s="109" t="str">
        <f t="shared" si="388"/>
        <v/>
      </c>
      <c r="AE445" s="109" t="str">
        <f t="shared" si="388"/>
        <v/>
      </c>
      <c r="AF445" s="109" t="str">
        <f t="shared" si="388"/>
        <v/>
      </c>
      <c r="AG445" s="39"/>
    </row>
    <row r="446" spans="1:33" x14ac:dyDescent="0.2">
      <c r="A446" s="106" t="s">
        <v>548</v>
      </c>
      <c r="B446" s="108" t="str">
        <f t="shared" ref="B446:AF446" si="389">IF(OR(B331="",B445="",S3Disinfectant&lt;&gt;"Ozone"),"",IF(B331=0,0,B331/B445))</f>
        <v/>
      </c>
      <c r="C446" s="108" t="str">
        <f t="shared" si="389"/>
        <v/>
      </c>
      <c r="D446" s="108" t="str">
        <f t="shared" si="389"/>
        <v/>
      </c>
      <c r="E446" s="108" t="str">
        <f t="shared" si="389"/>
        <v/>
      </c>
      <c r="F446" s="108" t="str">
        <f t="shared" si="389"/>
        <v/>
      </c>
      <c r="G446" s="108" t="str">
        <f t="shared" si="389"/>
        <v/>
      </c>
      <c r="H446" s="108" t="str">
        <f t="shared" si="389"/>
        <v/>
      </c>
      <c r="I446" s="108" t="str">
        <f t="shared" si="389"/>
        <v/>
      </c>
      <c r="J446" s="108" t="str">
        <f t="shared" si="389"/>
        <v/>
      </c>
      <c r="K446" s="108" t="str">
        <f t="shared" si="389"/>
        <v/>
      </c>
      <c r="L446" s="108" t="str">
        <f t="shared" si="389"/>
        <v/>
      </c>
      <c r="M446" s="108" t="str">
        <f t="shared" si="389"/>
        <v/>
      </c>
      <c r="N446" s="108" t="str">
        <f t="shared" si="389"/>
        <v/>
      </c>
      <c r="O446" s="108" t="str">
        <f t="shared" si="389"/>
        <v/>
      </c>
      <c r="P446" s="108" t="str">
        <f t="shared" si="389"/>
        <v/>
      </c>
      <c r="Q446" s="108" t="str">
        <f t="shared" si="389"/>
        <v/>
      </c>
      <c r="R446" s="108" t="str">
        <f t="shared" si="389"/>
        <v/>
      </c>
      <c r="S446" s="108" t="str">
        <f t="shared" si="389"/>
        <v/>
      </c>
      <c r="T446" s="108" t="str">
        <f t="shared" si="389"/>
        <v/>
      </c>
      <c r="U446" s="108" t="str">
        <f t="shared" si="389"/>
        <v/>
      </c>
      <c r="V446" s="108" t="str">
        <f t="shared" si="389"/>
        <v/>
      </c>
      <c r="W446" s="108" t="str">
        <f t="shared" si="389"/>
        <v/>
      </c>
      <c r="X446" s="108" t="str">
        <f t="shared" si="389"/>
        <v/>
      </c>
      <c r="Y446" s="108" t="str">
        <f t="shared" si="389"/>
        <v/>
      </c>
      <c r="Z446" s="108" t="str">
        <f t="shared" si="389"/>
        <v/>
      </c>
      <c r="AA446" s="108" t="str">
        <f t="shared" si="389"/>
        <v/>
      </c>
      <c r="AB446" s="108" t="str">
        <f t="shared" si="389"/>
        <v/>
      </c>
      <c r="AC446" s="108" t="str">
        <f t="shared" si="389"/>
        <v/>
      </c>
      <c r="AD446" s="108" t="str">
        <f t="shared" si="389"/>
        <v/>
      </c>
      <c r="AE446" s="108" t="str">
        <f t="shared" si="389"/>
        <v/>
      </c>
      <c r="AF446" s="108" t="str">
        <f t="shared" si="389"/>
        <v/>
      </c>
      <c r="AG446" s="39"/>
    </row>
    <row r="447" spans="1:33" x14ac:dyDescent="0.2">
      <c r="A447" s="32"/>
      <c r="AG447" s="39"/>
    </row>
    <row r="448" spans="1:33" x14ac:dyDescent="0.2">
      <c r="A448" s="32" t="s">
        <v>553</v>
      </c>
      <c r="AG448" s="39"/>
    </row>
    <row r="449" spans="1:33" x14ac:dyDescent="0.2">
      <c r="A449" s="106" t="s">
        <v>514</v>
      </c>
      <c r="B449" s="99" t="str">
        <f t="shared" ref="B449:AF449" si="390">IF(OR(B331="",LogGcat2="",B21=""),"",HLOOKUP(LogGcat2,ChloramineTableG,B22+2,FALSE))</f>
        <v/>
      </c>
      <c r="C449" s="99" t="str">
        <f t="shared" si="390"/>
        <v/>
      </c>
      <c r="D449" s="99" t="str">
        <f t="shared" si="390"/>
        <v/>
      </c>
      <c r="E449" s="99" t="str">
        <f t="shared" si="390"/>
        <v/>
      </c>
      <c r="F449" s="99" t="str">
        <f t="shared" si="390"/>
        <v/>
      </c>
      <c r="G449" s="99" t="str">
        <f t="shared" si="390"/>
        <v/>
      </c>
      <c r="H449" s="99" t="str">
        <f t="shared" si="390"/>
        <v/>
      </c>
      <c r="I449" s="99" t="str">
        <f t="shared" si="390"/>
        <v/>
      </c>
      <c r="J449" s="99" t="str">
        <f t="shared" si="390"/>
        <v/>
      </c>
      <c r="K449" s="99" t="str">
        <f t="shared" si="390"/>
        <v/>
      </c>
      <c r="L449" s="99" t="str">
        <f t="shared" si="390"/>
        <v/>
      </c>
      <c r="M449" s="99" t="str">
        <f t="shared" si="390"/>
        <v/>
      </c>
      <c r="N449" s="99" t="str">
        <f t="shared" si="390"/>
        <v/>
      </c>
      <c r="O449" s="99" t="str">
        <f t="shared" si="390"/>
        <v/>
      </c>
      <c r="P449" s="99" t="str">
        <f t="shared" si="390"/>
        <v/>
      </c>
      <c r="Q449" s="99" t="str">
        <f t="shared" si="390"/>
        <v/>
      </c>
      <c r="R449" s="99" t="str">
        <f t="shared" si="390"/>
        <v/>
      </c>
      <c r="S449" s="99" t="str">
        <f t="shared" si="390"/>
        <v/>
      </c>
      <c r="T449" s="99" t="str">
        <f t="shared" si="390"/>
        <v/>
      </c>
      <c r="U449" s="99" t="str">
        <f t="shared" si="390"/>
        <v/>
      </c>
      <c r="V449" s="99" t="str">
        <f t="shared" si="390"/>
        <v/>
      </c>
      <c r="W449" s="99" t="str">
        <f t="shared" si="390"/>
        <v/>
      </c>
      <c r="X449" s="99" t="str">
        <f t="shared" si="390"/>
        <v/>
      </c>
      <c r="Y449" s="99" t="str">
        <f t="shared" si="390"/>
        <v/>
      </c>
      <c r="Z449" s="99" t="str">
        <f t="shared" si="390"/>
        <v/>
      </c>
      <c r="AA449" s="99" t="str">
        <f t="shared" si="390"/>
        <v/>
      </c>
      <c r="AB449" s="99" t="str">
        <f t="shared" si="390"/>
        <v/>
      </c>
      <c r="AC449" s="99" t="str">
        <f t="shared" si="390"/>
        <v/>
      </c>
      <c r="AD449" s="99" t="str">
        <f t="shared" si="390"/>
        <v/>
      </c>
      <c r="AE449" s="99" t="str">
        <f t="shared" si="390"/>
        <v/>
      </c>
      <c r="AF449" s="99" t="str">
        <f t="shared" si="390"/>
        <v/>
      </c>
      <c r="AG449" s="39"/>
    </row>
    <row r="450" spans="1:33" x14ac:dyDescent="0.2">
      <c r="A450" s="106" t="s">
        <v>515</v>
      </c>
      <c r="B450" s="99" t="str">
        <f t="shared" ref="B450:AF450" si="391">IF(OR(B331="",LogGcat1="",B21=""),"",HLOOKUP(LogGcat1,ChloramineTableG,B22+2,FALSE))</f>
        <v/>
      </c>
      <c r="C450" s="99" t="str">
        <f t="shared" si="391"/>
        <v/>
      </c>
      <c r="D450" s="99" t="str">
        <f t="shared" si="391"/>
        <v/>
      </c>
      <c r="E450" s="99" t="str">
        <f t="shared" si="391"/>
        <v/>
      </c>
      <c r="F450" s="99" t="str">
        <f t="shared" si="391"/>
        <v/>
      </c>
      <c r="G450" s="99" t="str">
        <f t="shared" si="391"/>
        <v/>
      </c>
      <c r="H450" s="99" t="str">
        <f t="shared" si="391"/>
        <v/>
      </c>
      <c r="I450" s="99" t="str">
        <f t="shared" si="391"/>
        <v/>
      </c>
      <c r="J450" s="99" t="str">
        <f t="shared" si="391"/>
        <v/>
      </c>
      <c r="K450" s="99" t="str">
        <f t="shared" si="391"/>
        <v/>
      </c>
      <c r="L450" s="99" t="str">
        <f t="shared" si="391"/>
        <v/>
      </c>
      <c r="M450" s="99" t="str">
        <f t="shared" si="391"/>
        <v/>
      </c>
      <c r="N450" s="99" t="str">
        <f t="shared" si="391"/>
        <v/>
      </c>
      <c r="O450" s="99" t="str">
        <f t="shared" si="391"/>
        <v/>
      </c>
      <c r="P450" s="99" t="str">
        <f t="shared" si="391"/>
        <v/>
      </c>
      <c r="Q450" s="99" t="str">
        <f t="shared" si="391"/>
        <v/>
      </c>
      <c r="R450" s="99" t="str">
        <f t="shared" si="391"/>
        <v/>
      </c>
      <c r="S450" s="99" t="str">
        <f t="shared" si="391"/>
        <v/>
      </c>
      <c r="T450" s="99" t="str">
        <f t="shared" si="391"/>
        <v/>
      </c>
      <c r="U450" s="99" t="str">
        <f t="shared" si="391"/>
        <v/>
      </c>
      <c r="V450" s="99" t="str">
        <f t="shared" si="391"/>
        <v/>
      </c>
      <c r="W450" s="99" t="str">
        <f t="shared" si="391"/>
        <v/>
      </c>
      <c r="X450" s="99" t="str">
        <f t="shared" si="391"/>
        <v/>
      </c>
      <c r="Y450" s="99" t="str">
        <f t="shared" si="391"/>
        <v/>
      </c>
      <c r="Z450" s="99" t="str">
        <f t="shared" si="391"/>
        <v/>
      </c>
      <c r="AA450" s="99" t="str">
        <f t="shared" si="391"/>
        <v/>
      </c>
      <c r="AB450" s="99" t="str">
        <f t="shared" si="391"/>
        <v/>
      </c>
      <c r="AC450" s="99" t="str">
        <f t="shared" si="391"/>
        <v/>
      </c>
      <c r="AD450" s="99" t="str">
        <f t="shared" si="391"/>
        <v/>
      </c>
      <c r="AE450" s="99" t="str">
        <f t="shared" si="391"/>
        <v/>
      </c>
      <c r="AF450" s="99" t="str">
        <f t="shared" si="391"/>
        <v/>
      </c>
      <c r="AG450" s="39"/>
    </row>
    <row r="451" spans="1:33" x14ac:dyDescent="0.2">
      <c r="A451" s="106" t="s">
        <v>516</v>
      </c>
      <c r="B451" s="99" t="str">
        <f t="shared" ref="B451:AF451" si="392">IF(OR(B331="",LogGcat2="",B21=""),"",HLOOKUP(LogGcat2,ChloramineTableG,B21+2,FALSE))</f>
        <v/>
      </c>
      <c r="C451" s="99" t="str">
        <f t="shared" si="392"/>
        <v/>
      </c>
      <c r="D451" s="99" t="str">
        <f t="shared" si="392"/>
        <v/>
      </c>
      <c r="E451" s="99" t="str">
        <f t="shared" si="392"/>
        <v/>
      </c>
      <c r="F451" s="99" t="str">
        <f t="shared" si="392"/>
        <v/>
      </c>
      <c r="G451" s="99" t="str">
        <f t="shared" si="392"/>
        <v/>
      </c>
      <c r="H451" s="99" t="str">
        <f t="shared" si="392"/>
        <v/>
      </c>
      <c r="I451" s="99" t="str">
        <f t="shared" si="392"/>
        <v/>
      </c>
      <c r="J451" s="99" t="str">
        <f t="shared" si="392"/>
        <v/>
      </c>
      <c r="K451" s="99" t="str">
        <f t="shared" si="392"/>
        <v/>
      </c>
      <c r="L451" s="99" t="str">
        <f t="shared" si="392"/>
        <v/>
      </c>
      <c r="M451" s="99" t="str">
        <f t="shared" si="392"/>
        <v/>
      </c>
      <c r="N451" s="99" t="str">
        <f t="shared" si="392"/>
        <v/>
      </c>
      <c r="O451" s="99" t="str">
        <f t="shared" si="392"/>
        <v/>
      </c>
      <c r="P451" s="99" t="str">
        <f t="shared" si="392"/>
        <v/>
      </c>
      <c r="Q451" s="99" t="str">
        <f t="shared" si="392"/>
        <v/>
      </c>
      <c r="R451" s="99" t="str">
        <f t="shared" si="392"/>
        <v/>
      </c>
      <c r="S451" s="99" t="str">
        <f t="shared" si="392"/>
        <v/>
      </c>
      <c r="T451" s="99" t="str">
        <f t="shared" si="392"/>
        <v/>
      </c>
      <c r="U451" s="99" t="str">
        <f t="shared" si="392"/>
        <v/>
      </c>
      <c r="V451" s="99" t="str">
        <f t="shared" si="392"/>
        <v/>
      </c>
      <c r="W451" s="99" t="str">
        <f t="shared" si="392"/>
        <v/>
      </c>
      <c r="X451" s="99" t="str">
        <f t="shared" si="392"/>
        <v/>
      </c>
      <c r="Y451" s="99" t="str">
        <f t="shared" si="392"/>
        <v/>
      </c>
      <c r="Z451" s="99" t="str">
        <f t="shared" si="392"/>
        <v/>
      </c>
      <c r="AA451" s="99" t="str">
        <f t="shared" si="392"/>
        <v/>
      </c>
      <c r="AB451" s="99" t="str">
        <f t="shared" si="392"/>
        <v/>
      </c>
      <c r="AC451" s="99" t="str">
        <f t="shared" si="392"/>
        <v/>
      </c>
      <c r="AD451" s="99" t="str">
        <f t="shared" si="392"/>
        <v/>
      </c>
      <c r="AE451" s="99" t="str">
        <f t="shared" si="392"/>
        <v/>
      </c>
      <c r="AF451" s="99" t="str">
        <f t="shared" si="392"/>
        <v/>
      </c>
      <c r="AG451" s="39"/>
    </row>
    <row r="452" spans="1:33" x14ac:dyDescent="0.2">
      <c r="A452" s="106" t="s">
        <v>517</v>
      </c>
      <c r="B452" s="99" t="str">
        <f t="shared" ref="B452:AF452" si="393">IF(OR(B331="",LogGcat1="",B21=""),"",HLOOKUP(LogGcat1,ChloramineTableG,B21+2,FALSE))</f>
        <v/>
      </c>
      <c r="C452" s="99" t="str">
        <f t="shared" si="393"/>
        <v/>
      </c>
      <c r="D452" s="99" t="str">
        <f t="shared" si="393"/>
        <v/>
      </c>
      <c r="E452" s="99" t="str">
        <f t="shared" si="393"/>
        <v/>
      </c>
      <c r="F452" s="99" t="str">
        <f t="shared" si="393"/>
        <v/>
      </c>
      <c r="G452" s="99" t="str">
        <f t="shared" si="393"/>
        <v/>
      </c>
      <c r="H452" s="99" t="str">
        <f t="shared" si="393"/>
        <v/>
      </c>
      <c r="I452" s="99" t="str">
        <f t="shared" si="393"/>
        <v/>
      </c>
      <c r="J452" s="99" t="str">
        <f t="shared" si="393"/>
        <v/>
      </c>
      <c r="K452" s="99" t="str">
        <f t="shared" si="393"/>
        <v/>
      </c>
      <c r="L452" s="99" t="str">
        <f t="shared" si="393"/>
        <v/>
      </c>
      <c r="M452" s="99" t="str">
        <f t="shared" si="393"/>
        <v/>
      </c>
      <c r="N452" s="99" t="str">
        <f t="shared" si="393"/>
        <v/>
      </c>
      <c r="O452" s="99" t="str">
        <f t="shared" si="393"/>
        <v/>
      </c>
      <c r="P452" s="99" t="str">
        <f t="shared" si="393"/>
        <v/>
      </c>
      <c r="Q452" s="99" t="str">
        <f t="shared" si="393"/>
        <v/>
      </c>
      <c r="R452" s="99" t="str">
        <f t="shared" si="393"/>
        <v/>
      </c>
      <c r="S452" s="99" t="str">
        <f t="shared" si="393"/>
        <v/>
      </c>
      <c r="T452" s="99" t="str">
        <f t="shared" si="393"/>
        <v/>
      </c>
      <c r="U452" s="99" t="str">
        <f t="shared" si="393"/>
        <v/>
      </c>
      <c r="V452" s="99" t="str">
        <f t="shared" si="393"/>
        <v/>
      </c>
      <c r="W452" s="99" t="str">
        <f t="shared" si="393"/>
        <v/>
      </c>
      <c r="X452" s="99" t="str">
        <f t="shared" si="393"/>
        <v/>
      </c>
      <c r="Y452" s="99" t="str">
        <f t="shared" si="393"/>
        <v/>
      </c>
      <c r="Z452" s="99" t="str">
        <f t="shared" si="393"/>
        <v/>
      </c>
      <c r="AA452" s="99" t="str">
        <f t="shared" si="393"/>
        <v/>
      </c>
      <c r="AB452" s="99" t="str">
        <f t="shared" si="393"/>
        <v/>
      </c>
      <c r="AC452" s="99" t="str">
        <f t="shared" si="393"/>
        <v/>
      </c>
      <c r="AD452" s="99" t="str">
        <f t="shared" si="393"/>
        <v/>
      </c>
      <c r="AE452" s="99" t="str">
        <f t="shared" si="393"/>
        <v/>
      </c>
      <c r="AF452" s="99" t="str">
        <f t="shared" si="393"/>
        <v/>
      </c>
      <c r="AG452" s="39"/>
    </row>
    <row r="453" spans="1:33" x14ac:dyDescent="0.2">
      <c r="A453" s="106" t="s">
        <v>487</v>
      </c>
      <c r="B453" s="109" t="str">
        <f>IF(OR(B449="",B450=""),"",B450-((B450-B449)*LogGpercent))</f>
        <v/>
      </c>
      <c r="C453" s="109" t="str">
        <f t="shared" ref="C453:AF453" si="394">IF(OR(C449="",C450=""),"",C450-((C450-C449)*LogGpercent))</f>
        <v/>
      </c>
      <c r="D453" s="109" t="str">
        <f t="shared" si="394"/>
        <v/>
      </c>
      <c r="E453" s="109" t="str">
        <f t="shared" si="394"/>
        <v/>
      </c>
      <c r="F453" s="109" t="str">
        <f t="shared" si="394"/>
        <v/>
      </c>
      <c r="G453" s="109" t="str">
        <f t="shared" si="394"/>
        <v/>
      </c>
      <c r="H453" s="109" t="str">
        <f t="shared" si="394"/>
        <v/>
      </c>
      <c r="I453" s="109" t="str">
        <f t="shared" si="394"/>
        <v/>
      </c>
      <c r="J453" s="109" t="str">
        <f t="shared" si="394"/>
        <v/>
      </c>
      <c r="K453" s="109" t="str">
        <f t="shared" si="394"/>
        <v/>
      </c>
      <c r="L453" s="109" t="str">
        <f t="shared" si="394"/>
        <v/>
      </c>
      <c r="M453" s="109" t="str">
        <f t="shared" si="394"/>
        <v/>
      </c>
      <c r="N453" s="109" t="str">
        <f t="shared" si="394"/>
        <v/>
      </c>
      <c r="O453" s="109" t="str">
        <f t="shared" si="394"/>
        <v/>
      </c>
      <c r="P453" s="109" t="str">
        <f t="shared" si="394"/>
        <v/>
      </c>
      <c r="Q453" s="109" t="str">
        <f t="shared" si="394"/>
        <v/>
      </c>
      <c r="R453" s="109" t="str">
        <f t="shared" si="394"/>
        <v/>
      </c>
      <c r="S453" s="109" t="str">
        <f t="shared" si="394"/>
        <v/>
      </c>
      <c r="T453" s="109" t="str">
        <f t="shared" si="394"/>
        <v/>
      </c>
      <c r="U453" s="109" t="str">
        <f t="shared" si="394"/>
        <v/>
      </c>
      <c r="V453" s="109" t="str">
        <f t="shared" si="394"/>
        <v/>
      </c>
      <c r="W453" s="109" t="str">
        <f t="shared" si="394"/>
        <v/>
      </c>
      <c r="X453" s="109" t="str">
        <f t="shared" si="394"/>
        <v/>
      </c>
      <c r="Y453" s="109" t="str">
        <f t="shared" si="394"/>
        <v/>
      </c>
      <c r="Z453" s="109" t="str">
        <f t="shared" si="394"/>
        <v/>
      </c>
      <c r="AA453" s="109" t="str">
        <f t="shared" si="394"/>
        <v/>
      </c>
      <c r="AB453" s="109" t="str">
        <f t="shared" si="394"/>
        <v/>
      </c>
      <c r="AC453" s="109" t="str">
        <f t="shared" si="394"/>
        <v/>
      </c>
      <c r="AD453" s="109" t="str">
        <f t="shared" si="394"/>
        <v/>
      </c>
      <c r="AE453" s="109" t="str">
        <f t="shared" si="394"/>
        <v/>
      </c>
      <c r="AF453" s="109" t="str">
        <f t="shared" si="394"/>
        <v/>
      </c>
      <c r="AG453" s="39"/>
    </row>
    <row r="454" spans="1:33" x14ac:dyDescent="0.2">
      <c r="A454" s="106" t="s">
        <v>518</v>
      </c>
      <c r="B454" s="109" t="str">
        <f>IF(OR(B451="",B452=""),"",B452-((B452-B451)*LogGpercent))</f>
        <v/>
      </c>
      <c r="C454" s="109" t="str">
        <f t="shared" ref="C454:AF454" si="395">IF(OR(C451="",C452=""),"",C452-((C452-C451)*LogGpercent))</f>
        <v/>
      </c>
      <c r="D454" s="109" t="str">
        <f t="shared" si="395"/>
        <v/>
      </c>
      <c r="E454" s="109" t="str">
        <f t="shared" si="395"/>
        <v/>
      </c>
      <c r="F454" s="109" t="str">
        <f t="shared" si="395"/>
        <v/>
      </c>
      <c r="G454" s="109" t="str">
        <f t="shared" si="395"/>
        <v/>
      </c>
      <c r="H454" s="109" t="str">
        <f t="shared" si="395"/>
        <v/>
      </c>
      <c r="I454" s="109" t="str">
        <f t="shared" si="395"/>
        <v/>
      </c>
      <c r="J454" s="109" t="str">
        <f t="shared" si="395"/>
        <v/>
      </c>
      <c r="K454" s="109" t="str">
        <f t="shared" si="395"/>
        <v/>
      </c>
      <c r="L454" s="109" t="str">
        <f t="shared" si="395"/>
        <v/>
      </c>
      <c r="M454" s="109" t="str">
        <f t="shared" si="395"/>
        <v/>
      </c>
      <c r="N454" s="109" t="str">
        <f t="shared" si="395"/>
        <v/>
      </c>
      <c r="O454" s="109" t="str">
        <f t="shared" si="395"/>
        <v/>
      </c>
      <c r="P454" s="109" t="str">
        <f t="shared" si="395"/>
        <v/>
      </c>
      <c r="Q454" s="109" t="str">
        <f t="shared" si="395"/>
        <v/>
      </c>
      <c r="R454" s="109" t="str">
        <f t="shared" si="395"/>
        <v/>
      </c>
      <c r="S454" s="109" t="str">
        <f t="shared" si="395"/>
        <v/>
      </c>
      <c r="T454" s="109" t="str">
        <f t="shared" si="395"/>
        <v/>
      </c>
      <c r="U454" s="109" t="str">
        <f t="shared" si="395"/>
        <v/>
      </c>
      <c r="V454" s="109" t="str">
        <f t="shared" si="395"/>
        <v/>
      </c>
      <c r="W454" s="109" t="str">
        <f t="shared" si="395"/>
        <v/>
      </c>
      <c r="X454" s="109" t="str">
        <f t="shared" si="395"/>
        <v/>
      </c>
      <c r="Y454" s="109" t="str">
        <f t="shared" si="395"/>
        <v/>
      </c>
      <c r="Z454" s="109" t="str">
        <f t="shared" si="395"/>
        <v/>
      </c>
      <c r="AA454" s="109" t="str">
        <f t="shared" si="395"/>
        <v/>
      </c>
      <c r="AB454" s="109" t="str">
        <f t="shared" si="395"/>
        <v/>
      </c>
      <c r="AC454" s="109" t="str">
        <f t="shared" si="395"/>
        <v/>
      </c>
      <c r="AD454" s="109" t="str">
        <f t="shared" si="395"/>
        <v/>
      </c>
      <c r="AE454" s="109" t="str">
        <f t="shared" si="395"/>
        <v/>
      </c>
      <c r="AF454" s="109" t="str">
        <f t="shared" si="395"/>
        <v/>
      </c>
      <c r="AG454" s="39"/>
    </row>
    <row r="455" spans="1:33" x14ac:dyDescent="0.2">
      <c r="A455" s="106" t="s">
        <v>490</v>
      </c>
      <c r="B455" s="109" t="str">
        <f>IF(OR(B453="",B454=""),"",B454-((B454-B453)*B23))</f>
        <v/>
      </c>
      <c r="C455" s="109" t="str">
        <f t="shared" ref="C455:AF455" si="396">IF(OR(C453="",C454=""),"",C454-((C454-C453)*C23))</f>
        <v/>
      </c>
      <c r="D455" s="109" t="str">
        <f t="shared" si="396"/>
        <v/>
      </c>
      <c r="E455" s="109" t="str">
        <f t="shared" si="396"/>
        <v/>
      </c>
      <c r="F455" s="109" t="str">
        <f t="shared" si="396"/>
        <v/>
      </c>
      <c r="G455" s="109" t="str">
        <f t="shared" si="396"/>
        <v/>
      </c>
      <c r="H455" s="109" t="str">
        <f t="shared" si="396"/>
        <v/>
      </c>
      <c r="I455" s="109" t="str">
        <f t="shared" si="396"/>
        <v/>
      </c>
      <c r="J455" s="109" t="str">
        <f t="shared" si="396"/>
        <v/>
      </c>
      <c r="K455" s="109" t="str">
        <f t="shared" si="396"/>
        <v/>
      </c>
      <c r="L455" s="109" t="str">
        <f t="shared" si="396"/>
        <v/>
      </c>
      <c r="M455" s="109" t="str">
        <f t="shared" si="396"/>
        <v/>
      </c>
      <c r="N455" s="109" t="str">
        <f t="shared" si="396"/>
        <v/>
      </c>
      <c r="O455" s="109" t="str">
        <f t="shared" si="396"/>
        <v/>
      </c>
      <c r="P455" s="109" t="str">
        <f t="shared" si="396"/>
        <v/>
      </c>
      <c r="Q455" s="109" t="str">
        <f t="shared" si="396"/>
        <v/>
      </c>
      <c r="R455" s="109" t="str">
        <f t="shared" si="396"/>
        <v/>
      </c>
      <c r="S455" s="109" t="str">
        <f t="shared" si="396"/>
        <v/>
      </c>
      <c r="T455" s="109" t="str">
        <f t="shared" si="396"/>
        <v/>
      </c>
      <c r="U455" s="109" t="str">
        <f t="shared" si="396"/>
        <v/>
      </c>
      <c r="V455" s="109" t="str">
        <f t="shared" si="396"/>
        <v/>
      </c>
      <c r="W455" s="109" t="str">
        <f t="shared" si="396"/>
        <v/>
      </c>
      <c r="X455" s="109" t="str">
        <f t="shared" si="396"/>
        <v/>
      </c>
      <c r="Y455" s="109" t="str">
        <f t="shared" si="396"/>
        <v/>
      </c>
      <c r="Z455" s="109" t="str">
        <f t="shared" si="396"/>
        <v/>
      </c>
      <c r="AA455" s="109" t="str">
        <f t="shared" si="396"/>
        <v/>
      </c>
      <c r="AB455" s="109" t="str">
        <f t="shared" si="396"/>
        <v/>
      </c>
      <c r="AC455" s="109" t="str">
        <f t="shared" si="396"/>
        <v/>
      </c>
      <c r="AD455" s="109" t="str">
        <f t="shared" si="396"/>
        <v/>
      </c>
      <c r="AE455" s="109" t="str">
        <f t="shared" si="396"/>
        <v/>
      </c>
      <c r="AF455" s="109" t="str">
        <f t="shared" si="396"/>
        <v/>
      </c>
      <c r="AG455" s="39"/>
    </row>
    <row r="456" spans="1:33" x14ac:dyDescent="0.2">
      <c r="A456" s="106" t="s">
        <v>543</v>
      </c>
      <c r="B456" s="108" t="str">
        <f t="shared" ref="B456:AF456" si="397">IF(OR(B331="",B455="",S3Disinfectant&lt;&gt;"Chloramine"),"",IF(OR(B331=0,B326&gt;9),0,B331/B455))</f>
        <v/>
      </c>
      <c r="C456" s="108" t="str">
        <f t="shared" si="397"/>
        <v/>
      </c>
      <c r="D456" s="108" t="str">
        <f t="shared" si="397"/>
        <v/>
      </c>
      <c r="E456" s="108" t="str">
        <f t="shared" si="397"/>
        <v/>
      </c>
      <c r="F456" s="108" t="str">
        <f t="shared" si="397"/>
        <v/>
      </c>
      <c r="G456" s="108" t="str">
        <f t="shared" si="397"/>
        <v/>
      </c>
      <c r="H456" s="108" t="str">
        <f t="shared" si="397"/>
        <v/>
      </c>
      <c r="I456" s="108" t="str">
        <f t="shared" si="397"/>
        <v/>
      </c>
      <c r="J456" s="108" t="str">
        <f t="shared" si="397"/>
        <v/>
      </c>
      <c r="K456" s="108" t="str">
        <f t="shared" si="397"/>
        <v/>
      </c>
      <c r="L456" s="108" t="str">
        <f t="shared" si="397"/>
        <v/>
      </c>
      <c r="M456" s="108" t="str">
        <f t="shared" si="397"/>
        <v/>
      </c>
      <c r="N456" s="108" t="str">
        <f t="shared" si="397"/>
        <v/>
      </c>
      <c r="O456" s="108" t="str">
        <f t="shared" si="397"/>
        <v/>
      </c>
      <c r="P456" s="108" t="str">
        <f t="shared" si="397"/>
        <v/>
      </c>
      <c r="Q456" s="108" t="str">
        <f t="shared" si="397"/>
        <v/>
      </c>
      <c r="R456" s="108" t="str">
        <f t="shared" si="397"/>
        <v/>
      </c>
      <c r="S456" s="108" t="str">
        <f t="shared" si="397"/>
        <v/>
      </c>
      <c r="T456" s="108" t="str">
        <f t="shared" si="397"/>
        <v/>
      </c>
      <c r="U456" s="108" t="str">
        <f t="shared" si="397"/>
        <v/>
      </c>
      <c r="V456" s="108" t="str">
        <f t="shared" si="397"/>
        <v/>
      </c>
      <c r="W456" s="108" t="str">
        <f t="shared" si="397"/>
        <v/>
      </c>
      <c r="X456" s="108" t="str">
        <f t="shared" si="397"/>
        <v/>
      </c>
      <c r="Y456" s="108" t="str">
        <f t="shared" si="397"/>
        <v/>
      </c>
      <c r="Z456" s="108" t="str">
        <f t="shared" si="397"/>
        <v/>
      </c>
      <c r="AA456" s="108" t="str">
        <f t="shared" si="397"/>
        <v/>
      </c>
      <c r="AB456" s="108" t="str">
        <f t="shared" si="397"/>
        <v/>
      </c>
      <c r="AC456" s="108" t="str">
        <f t="shared" si="397"/>
        <v/>
      </c>
      <c r="AD456" s="108" t="str">
        <f t="shared" si="397"/>
        <v/>
      </c>
      <c r="AE456" s="108" t="str">
        <f t="shared" si="397"/>
        <v/>
      </c>
      <c r="AF456" s="108" t="str">
        <f t="shared" si="397"/>
        <v/>
      </c>
      <c r="AG456" s="39"/>
    </row>
    <row r="457" spans="1:33" x14ac:dyDescent="0.2">
      <c r="A457" s="32" t="s">
        <v>561</v>
      </c>
      <c r="AG457" s="39"/>
    </row>
    <row r="458" spans="1:33" x14ac:dyDescent="0.2">
      <c r="A458" s="106" t="s">
        <v>514</v>
      </c>
      <c r="B458" s="99" t="str">
        <f t="shared" ref="B458:AF458" si="398">IF(OR(B331="",LogGcat2="",B21=""),"",HLOOKUP(LogGcat2,ChloramineTableV,B22+2,FALSE))</f>
        <v/>
      </c>
      <c r="C458" s="99" t="str">
        <f t="shared" si="398"/>
        <v/>
      </c>
      <c r="D458" s="99" t="str">
        <f t="shared" si="398"/>
        <v/>
      </c>
      <c r="E458" s="99" t="str">
        <f t="shared" si="398"/>
        <v/>
      </c>
      <c r="F458" s="99" t="str">
        <f t="shared" si="398"/>
        <v/>
      </c>
      <c r="G458" s="99" t="str">
        <f t="shared" si="398"/>
        <v/>
      </c>
      <c r="H458" s="99" t="str">
        <f t="shared" si="398"/>
        <v/>
      </c>
      <c r="I458" s="99" t="str">
        <f t="shared" si="398"/>
        <v/>
      </c>
      <c r="J458" s="99" t="str">
        <f t="shared" si="398"/>
        <v/>
      </c>
      <c r="K458" s="99" t="str">
        <f t="shared" si="398"/>
        <v/>
      </c>
      <c r="L458" s="99" t="str">
        <f t="shared" si="398"/>
        <v/>
      </c>
      <c r="M458" s="99" t="str">
        <f t="shared" si="398"/>
        <v/>
      </c>
      <c r="N458" s="99" t="str">
        <f t="shared" si="398"/>
        <v/>
      </c>
      <c r="O458" s="99" t="str">
        <f t="shared" si="398"/>
        <v/>
      </c>
      <c r="P458" s="99" t="str">
        <f t="shared" si="398"/>
        <v/>
      </c>
      <c r="Q458" s="99" t="str">
        <f t="shared" si="398"/>
        <v/>
      </c>
      <c r="R458" s="99" t="str">
        <f t="shared" si="398"/>
        <v/>
      </c>
      <c r="S458" s="99" t="str">
        <f t="shared" si="398"/>
        <v/>
      </c>
      <c r="T458" s="99" t="str">
        <f t="shared" si="398"/>
        <v/>
      </c>
      <c r="U458" s="99" t="str">
        <f t="shared" si="398"/>
        <v/>
      </c>
      <c r="V458" s="99" t="str">
        <f t="shared" si="398"/>
        <v/>
      </c>
      <c r="W458" s="99" t="str">
        <f t="shared" si="398"/>
        <v/>
      </c>
      <c r="X458" s="99" t="str">
        <f t="shared" si="398"/>
        <v/>
      </c>
      <c r="Y458" s="99" t="str">
        <f t="shared" si="398"/>
        <v/>
      </c>
      <c r="Z458" s="99" t="str">
        <f t="shared" si="398"/>
        <v/>
      </c>
      <c r="AA458" s="99" t="str">
        <f t="shared" si="398"/>
        <v/>
      </c>
      <c r="AB458" s="99" t="str">
        <f t="shared" si="398"/>
        <v/>
      </c>
      <c r="AC458" s="99" t="str">
        <f t="shared" si="398"/>
        <v/>
      </c>
      <c r="AD458" s="99" t="str">
        <f t="shared" si="398"/>
        <v/>
      </c>
      <c r="AE458" s="99" t="str">
        <f t="shared" si="398"/>
        <v/>
      </c>
      <c r="AF458" s="99" t="str">
        <f t="shared" si="398"/>
        <v/>
      </c>
      <c r="AG458" s="39"/>
    </row>
    <row r="459" spans="1:33" x14ac:dyDescent="0.2">
      <c r="A459" s="106" t="s">
        <v>515</v>
      </c>
      <c r="B459" s="99" t="str">
        <f t="shared" ref="B459:AF459" si="399">IF(OR(B331="",LogGcat1="",B21=""),"",HLOOKUP(LogGcat1,ChloramineTableV,B22+2,FALSE))</f>
        <v/>
      </c>
      <c r="C459" s="99" t="str">
        <f t="shared" si="399"/>
        <v/>
      </c>
      <c r="D459" s="99" t="str">
        <f t="shared" si="399"/>
        <v/>
      </c>
      <c r="E459" s="99" t="str">
        <f t="shared" si="399"/>
        <v/>
      </c>
      <c r="F459" s="99" t="str">
        <f t="shared" si="399"/>
        <v/>
      </c>
      <c r="G459" s="99" t="str">
        <f t="shared" si="399"/>
        <v/>
      </c>
      <c r="H459" s="99" t="str">
        <f t="shared" si="399"/>
        <v/>
      </c>
      <c r="I459" s="99" t="str">
        <f t="shared" si="399"/>
        <v/>
      </c>
      <c r="J459" s="99" t="str">
        <f t="shared" si="399"/>
        <v/>
      </c>
      <c r="K459" s="99" t="str">
        <f t="shared" si="399"/>
        <v/>
      </c>
      <c r="L459" s="99" t="str">
        <f t="shared" si="399"/>
        <v/>
      </c>
      <c r="M459" s="99" t="str">
        <f t="shared" si="399"/>
        <v/>
      </c>
      <c r="N459" s="99" t="str">
        <f t="shared" si="399"/>
        <v/>
      </c>
      <c r="O459" s="99" t="str">
        <f t="shared" si="399"/>
        <v/>
      </c>
      <c r="P459" s="99" t="str">
        <f t="shared" si="399"/>
        <v/>
      </c>
      <c r="Q459" s="99" t="str">
        <f t="shared" si="399"/>
        <v/>
      </c>
      <c r="R459" s="99" t="str">
        <f t="shared" si="399"/>
        <v/>
      </c>
      <c r="S459" s="99" t="str">
        <f t="shared" si="399"/>
        <v/>
      </c>
      <c r="T459" s="99" t="str">
        <f t="shared" si="399"/>
        <v/>
      </c>
      <c r="U459" s="99" t="str">
        <f t="shared" si="399"/>
        <v/>
      </c>
      <c r="V459" s="99" t="str">
        <f t="shared" si="399"/>
        <v/>
      </c>
      <c r="W459" s="99" t="str">
        <f t="shared" si="399"/>
        <v/>
      </c>
      <c r="X459" s="99" t="str">
        <f t="shared" si="399"/>
        <v/>
      </c>
      <c r="Y459" s="99" t="str">
        <f t="shared" si="399"/>
        <v/>
      </c>
      <c r="Z459" s="99" t="str">
        <f t="shared" si="399"/>
        <v/>
      </c>
      <c r="AA459" s="99" t="str">
        <f t="shared" si="399"/>
        <v/>
      </c>
      <c r="AB459" s="99" t="str">
        <f t="shared" si="399"/>
        <v/>
      </c>
      <c r="AC459" s="99" t="str">
        <f t="shared" si="399"/>
        <v/>
      </c>
      <c r="AD459" s="99" t="str">
        <f t="shared" si="399"/>
        <v/>
      </c>
      <c r="AE459" s="99" t="str">
        <f t="shared" si="399"/>
        <v/>
      </c>
      <c r="AF459" s="99" t="str">
        <f t="shared" si="399"/>
        <v/>
      </c>
      <c r="AG459" s="39"/>
    </row>
    <row r="460" spans="1:33" x14ac:dyDescent="0.2">
      <c r="A460" s="106" t="s">
        <v>516</v>
      </c>
      <c r="B460" s="99" t="str">
        <f t="shared" ref="B460:AF460" si="400">IF(OR(B331="",LogGcat2="",B21=""),"",HLOOKUP(LogGcat2,ChloramineTableV,B21+2,FALSE))</f>
        <v/>
      </c>
      <c r="C460" s="99" t="str">
        <f t="shared" si="400"/>
        <v/>
      </c>
      <c r="D460" s="99" t="str">
        <f t="shared" si="400"/>
        <v/>
      </c>
      <c r="E460" s="99" t="str">
        <f t="shared" si="400"/>
        <v/>
      </c>
      <c r="F460" s="99" t="str">
        <f t="shared" si="400"/>
        <v/>
      </c>
      <c r="G460" s="99" t="str">
        <f t="shared" si="400"/>
        <v/>
      </c>
      <c r="H460" s="99" t="str">
        <f t="shared" si="400"/>
        <v/>
      </c>
      <c r="I460" s="99" t="str">
        <f t="shared" si="400"/>
        <v/>
      </c>
      <c r="J460" s="99" t="str">
        <f t="shared" si="400"/>
        <v/>
      </c>
      <c r="K460" s="99" t="str">
        <f t="shared" si="400"/>
        <v/>
      </c>
      <c r="L460" s="99" t="str">
        <f t="shared" si="400"/>
        <v/>
      </c>
      <c r="M460" s="99" t="str">
        <f t="shared" si="400"/>
        <v/>
      </c>
      <c r="N460" s="99" t="str">
        <f t="shared" si="400"/>
        <v/>
      </c>
      <c r="O460" s="99" t="str">
        <f t="shared" si="400"/>
        <v/>
      </c>
      <c r="P460" s="99" t="str">
        <f t="shared" si="400"/>
        <v/>
      </c>
      <c r="Q460" s="99" t="str">
        <f t="shared" si="400"/>
        <v/>
      </c>
      <c r="R460" s="99" t="str">
        <f t="shared" si="400"/>
        <v/>
      </c>
      <c r="S460" s="99" t="str">
        <f t="shared" si="400"/>
        <v/>
      </c>
      <c r="T460" s="99" t="str">
        <f t="shared" si="400"/>
        <v/>
      </c>
      <c r="U460" s="99" t="str">
        <f t="shared" si="400"/>
        <v/>
      </c>
      <c r="V460" s="99" t="str">
        <f t="shared" si="400"/>
        <v/>
      </c>
      <c r="W460" s="99" t="str">
        <f t="shared" si="400"/>
        <v/>
      </c>
      <c r="X460" s="99" t="str">
        <f t="shared" si="400"/>
        <v/>
      </c>
      <c r="Y460" s="99" t="str">
        <f t="shared" si="400"/>
        <v/>
      </c>
      <c r="Z460" s="99" t="str">
        <f t="shared" si="400"/>
        <v/>
      </c>
      <c r="AA460" s="99" t="str">
        <f t="shared" si="400"/>
        <v/>
      </c>
      <c r="AB460" s="99" t="str">
        <f t="shared" si="400"/>
        <v/>
      </c>
      <c r="AC460" s="99" t="str">
        <f t="shared" si="400"/>
        <v/>
      </c>
      <c r="AD460" s="99" t="str">
        <f t="shared" si="400"/>
        <v/>
      </c>
      <c r="AE460" s="99" t="str">
        <f t="shared" si="400"/>
        <v/>
      </c>
      <c r="AF460" s="99" t="str">
        <f t="shared" si="400"/>
        <v/>
      </c>
      <c r="AG460" s="39"/>
    </row>
    <row r="461" spans="1:33" x14ac:dyDescent="0.2">
      <c r="A461" s="106" t="s">
        <v>517</v>
      </c>
      <c r="B461" s="99" t="str">
        <f t="shared" ref="B461:AF461" si="401">IF(OR(B331="",LogGcat1="",B21=""),"",HLOOKUP(LogGcat1,ChloramineTableV,B21+2,FALSE))</f>
        <v/>
      </c>
      <c r="C461" s="99" t="str">
        <f t="shared" si="401"/>
        <v/>
      </c>
      <c r="D461" s="99" t="str">
        <f t="shared" si="401"/>
        <v/>
      </c>
      <c r="E461" s="99" t="str">
        <f t="shared" si="401"/>
        <v/>
      </c>
      <c r="F461" s="99" t="str">
        <f t="shared" si="401"/>
        <v/>
      </c>
      <c r="G461" s="99" t="str">
        <f t="shared" si="401"/>
        <v/>
      </c>
      <c r="H461" s="99" t="str">
        <f t="shared" si="401"/>
        <v/>
      </c>
      <c r="I461" s="99" t="str">
        <f t="shared" si="401"/>
        <v/>
      </c>
      <c r="J461" s="99" t="str">
        <f t="shared" si="401"/>
        <v/>
      </c>
      <c r="K461" s="99" t="str">
        <f t="shared" si="401"/>
        <v/>
      </c>
      <c r="L461" s="99" t="str">
        <f t="shared" si="401"/>
        <v/>
      </c>
      <c r="M461" s="99" t="str">
        <f t="shared" si="401"/>
        <v/>
      </c>
      <c r="N461" s="99" t="str">
        <f t="shared" si="401"/>
        <v/>
      </c>
      <c r="O461" s="99" t="str">
        <f t="shared" si="401"/>
        <v/>
      </c>
      <c r="P461" s="99" t="str">
        <f t="shared" si="401"/>
        <v/>
      </c>
      <c r="Q461" s="99" t="str">
        <f t="shared" si="401"/>
        <v/>
      </c>
      <c r="R461" s="99" t="str">
        <f t="shared" si="401"/>
        <v/>
      </c>
      <c r="S461" s="99" t="str">
        <f t="shared" si="401"/>
        <v/>
      </c>
      <c r="T461" s="99" t="str">
        <f t="shared" si="401"/>
        <v/>
      </c>
      <c r="U461" s="99" t="str">
        <f t="shared" si="401"/>
        <v/>
      </c>
      <c r="V461" s="99" t="str">
        <f t="shared" si="401"/>
        <v/>
      </c>
      <c r="W461" s="99" t="str">
        <f t="shared" si="401"/>
        <v/>
      </c>
      <c r="X461" s="99" t="str">
        <f t="shared" si="401"/>
        <v/>
      </c>
      <c r="Y461" s="99" t="str">
        <f t="shared" si="401"/>
        <v/>
      </c>
      <c r="Z461" s="99" t="str">
        <f t="shared" si="401"/>
        <v/>
      </c>
      <c r="AA461" s="99" t="str">
        <f t="shared" si="401"/>
        <v/>
      </c>
      <c r="AB461" s="99" t="str">
        <f t="shared" si="401"/>
        <v/>
      </c>
      <c r="AC461" s="99" t="str">
        <f t="shared" si="401"/>
        <v/>
      </c>
      <c r="AD461" s="99" t="str">
        <f t="shared" si="401"/>
        <v/>
      </c>
      <c r="AE461" s="99" t="str">
        <f t="shared" si="401"/>
        <v/>
      </c>
      <c r="AF461" s="99" t="str">
        <f t="shared" si="401"/>
        <v/>
      </c>
      <c r="AG461" s="39"/>
    </row>
    <row r="462" spans="1:33" x14ac:dyDescent="0.2">
      <c r="A462" s="106" t="s">
        <v>487</v>
      </c>
      <c r="B462" s="109" t="str">
        <f t="shared" ref="B462:AF462" si="402">IF(OR(B458="",B459=""),"",B459-((B459-B458)*LogVpercent))</f>
        <v/>
      </c>
      <c r="C462" s="109" t="str">
        <f t="shared" si="402"/>
        <v/>
      </c>
      <c r="D462" s="109" t="str">
        <f t="shared" si="402"/>
        <v/>
      </c>
      <c r="E462" s="109" t="str">
        <f t="shared" si="402"/>
        <v/>
      </c>
      <c r="F462" s="109" t="str">
        <f t="shared" si="402"/>
        <v/>
      </c>
      <c r="G462" s="109" t="str">
        <f t="shared" si="402"/>
        <v/>
      </c>
      <c r="H462" s="109" t="str">
        <f t="shared" si="402"/>
        <v/>
      </c>
      <c r="I462" s="109" t="str">
        <f t="shared" si="402"/>
        <v/>
      </c>
      <c r="J462" s="109" t="str">
        <f t="shared" si="402"/>
        <v/>
      </c>
      <c r="K462" s="109" t="str">
        <f t="shared" si="402"/>
        <v/>
      </c>
      <c r="L462" s="109" t="str">
        <f t="shared" si="402"/>
        <v/>
      </c>
      <c r="M462" s="109" t="str">
        <f t="shared" si="402"/>
        <v/>
      </c>
      <c r="N462" s="109" t="str">
        <f t="shared" si="402"/>
        <v/>
      </c>
      <c r="O462" s="109" t="str">
        <f t="shared" si="402"/>
        <v/>
      </c>
      <c r="P462" s="109" t="str">
        <f t="shared" si="402"/>
        <v/>
      </c>
      <c r="Q462" s="109" t="str">
        <f t="shared" si="402"/>
        <v/>
      </c>
      <c r="R462" s="109" t="str">
        <f t="shared" si="402"/>
        <v/>
      </c>
      <c r="S462" s="109" t="str">
        <f t="shared" si="402"/>
        <v/>
      </c>
      <c r="T462" s="109" t="str">
        <f t="shared" si="402"/>
        <v/>
      </c>
      <c r="U462" s="109" t="str">
        <f t="shared" si="402"/>
        <v/>
      </c>
      <c r="V462" s="109" t="str">
        <f t="shared" si="402"/>
        <v/>
      </c>
      <c r="W462" s="109" t="str">
        <f t="shared" si="402"/>
        <v/>
      </c>
      <c r="X462" s="109" t="str">
        <f t="shared" si="402"/>
        <v/>
      </c>
      <c r="Y462" s="109" t="str">
        <f t="shared" si="402"/>
        <v/>
      </c>
      <c r="Z462" s="109" t="str">
        <f t="shared" si="402"/>
        <v/>
      </c>
      <c r="AA462" s="109" t="str">
        <f t="shared" si="402"/>
        <v/>
      </c>
      <c r="AB462" s="109" t="str">
        <f t="shared" si="402"/>
        <v/>
      </c>
      <c r="AC462" s="109" t="str">
        <f t="shared" si="402"/>
        <v/>
      </c>
      <c r="AD462" s="109" t="str">
        <f t="shared" si="402"/>
        <v/>
      </c>
      <c r="AE462" s="109" t="str">
        <f t="shared" si="402"/>
        <v/>
      </c>
      <c r="AF462" s="109" t="str">
        <f t="shared" si="402"/>
        <v/>
      </c>
      <c r="AG462" s="39"/>
    </row>
    <row r="463" spans="1:33" x14ac:dyDescent="0.2">
      <c r="A463" s="106" t="s">
        <v>518</v>
      </c>
      <c r="B463" s="109" t="str">
        <f t="shared" ref="B463:AF463" si="403">IF(OR(B460="",B461=""),"",B461-((B461-B460)*LogVpercent))</f>
        <v/>
      </c>
      <c r="C463" s="109" t="str">
        <f t="shared" si="403"/>
        <v/>
      </c>
      <c r="D463" s="109" t="str">
        <f t="shared" si="403"/>
        <v/>
      </c>
      <c r="E463" s="109" t="str">
        <f t="shared" si="403"/>
        <v/>
      </c>
      <c r="F463" s="109" t="str">
        <f t="shared" si="403"/>
        <v/>
      </c>
      <c r="G463" s="109" t="str">
        <f t="shared" si="403"/>
        <v/>
      </c>
      <c r="H463" s="109" t="str">
        <f t="shared" si="403"/>
        <v/>
      </c>
      <c r="I463" s="109" t="str">
        <f t="shared" si="403"/>
        <v/>
      </c>
      <c r="J463" s="109" t="str">
        <f t="shared" si="403"/>
        <v/>
      </c>
      <c r="K463" s="109" t="str">
        <f t="shared" si="403"/>
        <v/>
      </c>
      <c r="L463" s="109" t="str">
        <f t="shared" si="403"/>
        <v/>
      </c>
      <c r="M463" s="109" t="str">
        <f t="shared" si="403"/>
        <v/>
      </c>
      <c r="N463" s="109" t="str">
        <f t="shared" si="403"/>
        <v/>
      </c>
      <c r="O463" s="109" t="str">
        <f t="shared" si="403"/>
        <v/>
      </c>
      <c r="P463" s="109" t="str">
        <f t="shared" si="403"/>
        <v/>
      </c>
      <c r="Q463" s="109" t="str">
        <f t="shared" si="403"/>
        <v/>
      </c>
      <c r="R463" s="109" t="str">
        <f t="shared" si="403"/>
        <v/>
      </c>
      <c r="S463" s="109" t="str">
        <f t="shared" si="403"/>
        <v/>
      </c>
      <c r="T463" s="109" t="str">
        <f t="shared" si="403"/>
        <v/>
      </c>
      <c r="U463" s="109" t="str">
        <f t="shared" si="403"/>
        <v/>
      </c>
      <c r="V463" s="109" t="str">
        <f t="shared" si="403"/>
        <v/>
      </c>
      <c r="W463" s="109" t="str">
        <f t="shared" si="403"/>
        <v/>
      </c>
      <c r="X463" s="109" t="str">
        <f t="shared" si="403"/>
        <v/>
      </c>
      <c r="Y463" s="109" t="str">
        <f t="shared" si="403"/>
        <v/>
      </c>
      <c r="Z463" s="109" t="str">
        <f t="shared" si="403"/>
        <v/>
      </c>
      <c r="AA463" s="109" t="str">
        <f t="shared" si="403"/>
        <v/>
      </c>
      <c r="AB463" s="109" t="str">
        <f t="shared" si="403"/>
        <v/>
      </c>
      <c r="AC463" s="109" t="str">
        <f t="shared" si="403"/>
        <v/>
      </c>
      <c r="AD463" s="109" t="str">
        <f t="shared" si="403"/>
        <v/>
      </c>
      <c r="AE463" s="109" t="str">
        <f t="shared" si="403"/>
        <v/>
      </c>
      <c r="AF463" s="109" t="str">
        <f t="shared" si="403"/>
        <v/>
      </c>
      <c r="AG463" s="39"/>
    </row>
    <row r="464" spans="1:33" x14ac:dyDescent="0.2">
      <c r="A464" s="106" t="s">
        <v>489</v>
      </c>
      <c r="B464" s="109" t="str">
        <f>IF(OR(B462="",B463=""),"",B463-((B463-B462)*B23))</f>
        <v/>
      </c>
      <c r="C464" s="109" t="str">
        <f t="shared" ref="C464:AF464" si="404">IF(OR(C462="",C463=""),"",C463-((C463-C462)*C23))</f>
        <v/>
      </c>
      <c r="D464" s="109" t="str">
        <f t="shared" si="404"/>
        <v/>
      </c>
      <c r="E464" s="109" t="str">
        <f t="shared" si="404"/>
        <v/>
      </c>
      <c r="F464" s="109" t="str">
        <f t="shared" si="404"/>
        <v/>
      </c>
      <c r="G464" s="109" t="str">
        <f t="shared" si="404"/>
        <v/>
      </c>
      <c r="H464" s="109" t="str">
        <f t="shared" si="404"/>
        <v/>
      </c>
      <c r="I464" s="109" t="str">
        <f t="shared" si="404"/>
        <v/>
      </c>
      <c r="J464" s="109" t="str">
        <f t="shared" si="404"/>
        <v/>
      </c>
      <c r="K464" s="109" t="str">
        <f t="shared" si="404"/>
        <v/>
      </c>
      <c r="L464" s="109" t="str">
        <f t="shared" si="404"/>
        <v/>
      </c>
      <c r="M464" s="109" t="str">
        <f t="shared" si="404"/>
        <v/>
      </c>
      <c r="N464" s="109" t="str">
        <f t="shared" si="404"/>
        <v/>
      </c>
      <c r="O464" s="109" t="str">
        <f t="shared" si="404"/>
        <v/>
      </c>
      <c r="P464" s="109" t="str">
        <f t="shared" si="404"/>
        <v/>
      </c>
      <c r="Q464" s="109" t="str">
        <f t="shared" si="404"/>
        <v/>
      </c>
      <c r="R464" s="109" t="str">
        <f t="shared" si="404"/>
        <v/>
      </c>
      <c r="S464" s="109" t="str">
        <f t="shared" si="404"/>
        <v/>
      </c>
      <c r="T464" s="109" t="str">
        <f t="shared" si="404"/>
        <v/>
      </c>
      <c r="U464" s="109" t="str">
        <f t="shared" si="404"/>
        <v/>
      </c>
      <c r="V464" s="109" t="str">
        <f t="shared" si="404"/>
        <v/>
      </c>
      <c r="W464" s="109" t="str">
        <f t="shared" si="404"/>
        <v/>
      </c>
      <c r="X464" s="109" t="str">
        <f t="shared" si="404"/>
        <v/>
      </c>
      <c r="Y464" s="109" t="str">
        <f t="shared" si="404"/>
        <v/>
      </c>
      <c r="Z464" s="109" t="str">
        <f t="shared" si="404"/>
        <v/>
      </c>
      <c r="AA464" s="109" t="str">
        <f t="shared" si="404"/>
        <v/>
      </c>
      <c r="AB464" s="109" t="str">
        <f t="shared" si="404"/>
        <v/>
      </c>
      <c r="AC464" s="109" t="str">
        <f t="shared" si="404"/>
        <v/>
      </c>
      <c r="AD464" s="109" t="str">
        <f t="shared" si="404"/>
        <v/>
      </c>
      <c r="AE464" s="109" t="str">
        <f t="shared" si="404"/>
        <v/>
      </c>
      <c r="AF464" s="109" t="str">
        <f t="shared" si="404"/>
        <v/>
      </c>
      <c r="AG464" s="39"/>
    </row>
    <row r="465" spans="1:33" x14ac:dyDescent="0.2">
      <c r="A465" s="106" t="s">
        <v>548</v>
      </c>
      <c r="B465" s="108" t="str">
        <f t="shared" ref="B465:AF465" si="405">IF(OR(B331="",B464="",S3Disinfectant&lt;&gt;"Chloramine"),"",IF(B331=0,0,B331/B464))</f>
        <v/>
      </c>
      <c r="C465" s="108" t="str">
        <f t="shared" si="405"/>
        <v/>
      </c>
      <c r="D465" s="108" t="str">
        <f t="shared" si="405"/>
        <v/>
      </c>
      <c r="E465" s="108" t="str">
        <f t="shared" si="405"/>
        <v/>
      </c>
      <c r="F465" s="108" t="str">
        <f t="shared" si="405"/>
        <v/>
      </c>
      <c r="G465" s="108" t="str">
        <f t="shared" si="405"/>
        <v/>
      </c>
      <c r="H465" s="108" t="str">
        <f t="shared" si="405"/>
        <v/>
      </c>
      <c r="I465" s="108" t="str">
        <f t="shared" si="405"/>
        <v/>
      </c>
      <c r="J465" s="108" t="str">
        <f t="shared" si="405"/>
        <v/>
      </c>
      <c r="K465" s="108" t="str">
        <f t="shared" si="405"/>
        <v/>
      </c>
      <c r="L465" s="108" t="str">
        <f t="shared" si="405"/>
        <v/>
      </c>
      <c r="M465" s="108" t="str">
        <f t="shared" si="405"/>
        <v/>
      </c>
      <c r="N465" s="108" t="str">
        <f t="shared" si="405"/>
        <v/>
      </c>
      <c r="O465" s="108" t="str">
        <f t="shared" si="405"/>
        <v/>
      </c>
      <c r="P465" s="108" t="str">
        <f t="shared" si="405"/>
        <v/>
      </c>
      <c r="Q465" s="108" t="str">
        <f t="shared" si="405"/>
        <v/>
      </c>
      <c r="R465" s="108" t="str">
        <f t="shared" si="405"/>
        <v/>
      </c>
      <c r="S465" s="108" t="str">
        <f t="shared" si="405"/>
        <v/>
      </c>
      <c r="T465" s="108" t="str">
        <f t="shared" si="405"/>
        <v/>
      </c>
      <c r="U465" s="108" t="str">
        <f t="shared" si="405"/>
        <v/>
      </c>
      <c r="V465" s="108" t="str">
        <f t="shared" si="405"/>
        <v/>
      </c>
      <c r="W465" s="108" t="str">
        <f t="shared" si="405"/>
        <v/>
      </c>
      <c r="X465" s="108" t="str">
        <f t="shared" si="405"/>
        <v/>
      </c>
      <c r="Y465" s="108" t="str">
        <f t="shared" si="405"/>
        <v/>
      </c>
      <c r="Z465" s="108" t="str">
        <f t="shared" si="405"/>
        <v/>
      </c>
      <c r="AA465" s="108" t="str">
        <f t="shared" si="405"/>
        <v/>
      </c>
      <c r="AB465" s="108" t="str">
        <f t="shared" si="405"/>
        <v/>
      </c>
      <c r="AC465" s="108" t="str">
        <f t="shared" si="405"/>
        <v/>
      </c>
      <c r="AD465" s="108" t="str">
        <f t="shared" si="405"/>
        <v/>
      </c>
      <c r="AE465" s="108" t="str">
        <f t="shared" si="405"/>
        <v/>
      </c>
      <c r="AF465" s="108" t="str">
        <f t="shared" si="405"/>
        <v/>
      </c>
      <c r="AG465" s="39"/>
    </row>
    <row r="466" spans="1:33" x14ac:dyDescent="0.2">
      <c r="A466" s="38"/>
      <c r="AG466" s="39"/>
    </row>
    <row r="467" spans="1:33" x14ac:dyDescent="0.2">
      <c r="A467" s="106" t="s">
        <v>559</v>
      </c>
      <c r="B467" s="108" t="str">
        <f>IF(AND(B383="",B418="",B437="",B456=""),"",MAX(B383,B418,B437,B456))</f>
        <v/>
      </c>
      <c r="C467" s="108" t="str">
        <f>IF(AND(C383="",C418="",C437="",C456=""),"",MAX(C383,C418,C437,C456))</f>
        <v/>
      </c>
      <c r="D467" s="108" t="str">
        <f t="shared" ref="D467:AF467" si="406">IF(AND(D383="",D418="",D437="",D456=""),"",MAX(D383,D418,D437,D456))</f>
        <v/>
      </c>
      <c r="E467" s="108" t="str">
        <f t="shared" si="406"/>
        <v/>
      </c>
      <c r="F467" s="108" t="str">
        <f t="shared" si="406"/>
        <v/>
      </c>
      <c r="G467" s="108" t="str">
        <f t="shared" si="406"/>
        <v/>
      </c>
      <c r="H467" s="108" t="str">
        <f t="shared" si="406"/>
        <v/>
      </c>
      <c r="I467" s="108" t="str">
        <f t="shared" si="406"/>
        <v/>
      </c>
      <c r="J467" s="108" t="str">
        <f t="shared" si="406"/>
        <v/>
      </c>
      <c r="K467" s="108" t="str">
        <f t="shared" si="406"/>
        <v/>
      </c>
      <c r="L467" s="108" t="str">
        <f t="shared" si="406"/>
        <v/>
      </c>
      <c r="M467" s="108" t="str">
        <f t="shared" si="406"/>
        <v/>
      </c>
      <c r="N467" s="108" t="str">
        <f t="shared" si="406"/>
        <v/>
      </c>
      <c r="O467" s="108" t="str">
        <f t="shared" si="406"/>
        <v/>
      </c>
      <c r="P467" s="108" t="str">
        <f t="shared" si="406"/>
        <v/>
      </c>
      <c r="Q467" s="108" t="str">
        <f t="shared" si="406"/>
        <v/>
      </c>
      <c r="R467" s="108" t="str">
        <f t="shared" si="406"/>
        <v/>
      </c>
      <c r="S467" s="108" t="str">
        <f t="shared" si="406"/>
        <v/>
      </c>
      <c r="T467" s="108" t="str">
        <f t="shared" si="406"/>
        <v/>
      </c>
      <c r="U467" s="108" t="str">
        <f t="shared" si="406"/>
        <v/>
      </c>
      <c r="V467" s="108" t="str">
        <f t="shared" si="406"/>
        <v/>
      </c>
      <c r="W467" s="108" t="str">
        <f t="shared" si="406"/>
        <v/>
      </c>
      <c r="X467" s="108" t="str">
        <f t="shared" si="406"/>
        <v/>
      </c>
      <c r="Y467" s="108" t="str">
        <f t="shared" si="406"/>
        <v/>
      </c>
      <c r="Z467" s="108" t="str">
        <f t="shared" si="406"/>
        <v/>
      </c>
      <c r="AA467" s="108" t="str">
        <f t="shared" si="406"/>
        <v/>
      </c>
      <c r="AB467" s="108" t="str">
        <f t="shared" si="406"/>
        <v/>
      </c>
      <c r="AC467" s="108" t="str">
        <f t="shared" si="406"/>
        <v/>
      </c>
      <c r="AD467" s="108" t="str">
        <f t="shared" si="406"/>
        <v/>
      </c>
      <c r="AE467" s="108" t="str">
        <f t="shared" si="406"/>
        <v/>
      </c>
      <c r="AF467" s="108" t="str">
        <f t="shared" si="406"/>
        <v/>
      </c>
      <c r="AG467" s="39"/>
    </row>
    <row r="468" spans="1:33" x14ac:dyDescent="0.2">
      <c r="A468" s="106" t="s">
        <v>560</v>
      </c>
      <c r="B468" s="108" t="str">
        <f>IF(AND(B408="",B427="",B446="",B465=""),"",MAX(B408,B427,B446,B465))</f>
        <v/>
      </c>
      <c r="C468" s="108" t="str">
        <f>IF(AND(C408="",C427="",C446="",C465=""),"",MAX(C408,C427,C446,C465))</f>
        <v/>
      </c>
      <c r="D468" s="108" t="str">
        <f t="shared" ref="D468:AF468" si="407">IF(AND(D408="",D427="",D446="",D465=""),"",MAX(D408,D427,D446,D465))</f>
        <v/>
      </c>
      <c r="E468" s="108" t="str">
        <f t="shared" si="407"/>
        <v/>
      </c>
      <c r="F468" s="108" t="str">
        <f t="shared" si="407"/>
        <v/>
      </c>
      <c r="G468" s="108" t="str">
        <f t="shared" si="407"/>
        <v/>
      </c>
      <c r="H468" s="108" t="str">
        <f t="shared" si="407"/>
        <v/>
      </c>
      <c r="I468" s="108" t="str">
        <f t="shared" si="407"/>
        <v/>
      </c>
      <c r="J468" s="108" t="str">
        <f t="shared" si="407"/>
        <v/>
      </c>
      <c r="K468" s="108" t="str">
        <f t="shared" si="407"/>
        <v/>
      </c>
      <c r="L468" s="108" t="str">
        <f t="shared" si="407"/>
        <v/>
      </c>
      <c r="M468" s="108" t="str">
        <f t="shared" si="407"/>
        <v/>
      </c>
      <c r="N468" s="108" t="str">
        <f t="shared" si="407"/>
        <v/>
      </c>
      <c r="O468" s="108" t="str">
        <f t="shared" si="407"/>
        <v/>
      </c>
      <c r="P468" s="108" t="str">
        <f t="shared" si="407"/>
        <v/>
      </c>
      <c r="Q468" s="108" t="str">
        <f t="shared" si="407"/>
        <v/>
      </c>
      <c r="R468" s="108" t="str">
        <f t="shared" si="407"/>
        <v/>
      </c>
      <c r="S468" s="108" t="str">
        <f t="shared" si="407"/>
        <v/>
      </c>
      <c r="T468" s="108" t="str">
        <f t="shared" si="407"/>
        <v/>
      </c>
      <c r="U468" s="108" t="str">
        <f t="shared" si="407"/>
        <v/>
      </c>
      <c r="V468" s="108" t="str">
        <f t="shared" si="407"/>
        <v/>
      </c>
      <c r="W468" s="108" t="str">
        <f t="shared" si="407"/>
        <v/>
      </c>
      <c r="X468" s="108" t="str">
        <f t="shared" si="407"/>
        <v/>
      </c>
      <c r="Y468" s="108" t="str">
        <f t="shared" si="407"/>
        <v/>
      </c>
      <c r="Z468" s="108" t="str">
        <f t="shared" si="407"/>
        <v/>
      </c>
      <c r="AA468" s="108" t="str">
        <f t="shared" si="407"/>
        <v/>
      </c>
      <c r="AB468" s="108" t="str">
        <f t="shared" si="407"/>
        <v/>
      </c>
      <c r="AC468" s="108" t="str">
        <f t="shared" si="407"/>
        <v/>
      </c>
      <c r="AD468" s="108" t="str">
        <f t="shared" si="407"/>
        <v/>
      </c>
      <c r="AE468" s="108" t="str">
        <f t="shared" si="407"/>
        <v/>
      </c>
      <c r="AF468" s="108" t="str">
        <f t="shared" si="407"/>
        <v/>
      </c>
      <c r="AG468" s="39"/>
    </row>
    <row r="469" spans="1:33" x14ac:dyDescent="0.2">
      <c r="A469" s="38"/>
      <c r="AG469" s="39"/>
    </row>
    <row r="470" spans="1:33" x14ac:dyDescent="0.2">
      <c r="A470" s="38"/>
      <c r="AG470" s="39"/>
    </row>
    <row r="471" spans="1:33" ht="13.5" thickBot="1" x14ac:dyDescent="0.25">
      <c r="A471" s="45"/>
      <c r="B471" s="102"/>
      <c r="C471" s="102"/>
      <c r="D471" s="102"/>
      <c r="E471" s="102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  <c r="Z471" s="102"/>
      <c r="AA471" s="102"/>
      <c r="AB471" s="102"/>
      <c r="AC471" s="102"/>
      <c r="AD471" s="102"/>
      <c r="AE471" s="102"/>
      <c r="AF471" s="102"/>
      <c r="AG471" s="47"/>
    </row>
    <row r="474" spans="1:33" ht="12.75" customHeight="1" x14ac:dyDescent="0.2"/>
    <row r="482" spans="1:1" x14ac:dyDescent="0.2">
      <c r="A482" s="16"/>
    </row>
    <row r="483" spans="1:1" x14ac:dyDescent="0.2">
      <c r="A483" s="16"/>
    </row>
    <row r="484" spans="1:1" x14ac:dyDescent="0.2">
      <c r="A484" s="16"/>
    </row>
    <row r="492" spans="1:1" x14ac:dyDescent="0.2">
      <c r="A492" s="16"/>
    </row>
    <row r="493" spans="1:1" x14ac:dyDescent="0.2">
      <c r="A493" s="16"/>
    </row>
    <row r="494" spans="1:1" x14ac:dyDescent="0.2">
      <c r="A494" s="16"/>
    </row>
    <row r="502" spans="1:16" x14ac:dyDescent="0.2">
      <c r="A502" s="16"/>
    </row>
    <row r="503" spans="1:16" x14ac:dyDescent="0.2">
      <c r="A503" s="16"/>
    </row>
    <row r="504" spans="1:16" x14ac:dyDescent="0.2">
      <c r="A504" s="16"/>
    </row>
    <row r="509" spans="1:16" x14ac:dyDescent="0.2">
      <c r="I509" s="123"/>
      <c r="P509" s="123"/>
    </row>
  </sheetData>
  <sheetProtection sheet="1" objects="1" scenarios="1" selectLockedCells="1"/>
  <mergeCells count="1">
    <mergeCell ref="B1:F1"/>
  </mergeCells>
  <phoneticPr fontId="10" type="noConversion"/>
  <pageMargins left="0.75" right="0.75" top="1" bottom="1" header="0.5" footer="0.5"/>
  <pageSetup orientation="portrait" r:id="rId1"/>
  <headerFooter alignWithMargins="0"/>
  <ignoredErrors>
    <ignoredError sqref="B27 M3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IU243"/>
  <sheetViews>
    <sheetView workbookViewId="0">
      <pane xSplit="2" topLeftCell="C1" activePane="topRight" state="frozen"/>
      <selection pane="topRight" activeCell="K26" sqref="K26"/>
    </sheetView>
  </sheetViews>
  <sheetFormatPr defaultRowHeight="12.75" x14ac:dyDescent="0.2"/>
  <cols>
    <col min="3" max="3" width="4.7109375" style="12" customWidth="1"/>
    <col min="4" max="8" width="4.7109375" customWidth="1"/>
    <col min="9" max="9" width="4.7109375" style="12" customWidth="1"/>
    <col min="10" max="14" width="4.7109375" customWidth="1"/>
    <col min="15" max="15" width="4.7109375" style="12" customWidth="1"/>
    <col min="16" max="20" width="4.7109375" customWidth="1"/>
    <col min="21" max="21" width="4.7109375" style="12" customWidth="1"/>
    <col min="22" max="26" width="4.7109375" customWidth="1"/>
    <col min="27" max="27" width="4.7109375" style="12" customWidth="1"/>
    <col min="28" max="32" width="4.7109375" customWidth="1"/>
    <col min="33" max="33" width="4.7109375" style="12" customWidth="1"/>
    <col min="34" max="38" width="4.7109375" customWidth="1"/>
    <col min="39" max="39" width="4.7109375" style="12" customWidth="1"/>
    <col min="40" max="43" width="4.7109375" customWidth="1"/>
    <col min="44" max="44" width="4.7109375" style="4" customWidth="1"/>
    <col min="45" max="255" width="4.7109375" customWidth="1"/>
  </cols>
  <sheetData>
    <row r="1" spans="1:255" ht="13.5" thickBot="1" x14ac:dyDescent="0.25">
      <c r="A1" t="s">
        <v>72</v>
      </c>
      <c r="B1" s="18" t="s">
        <v>73</v>
      </c>
      <c r="C1" s="306" t="s">
        <v>74</v>
      </c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  <c r="AM1" s="306"/>
      <c r="AN1" s="306"/>
      <c r="AO1" s="306"/>
      <c r="AP1" s="306"/>
      <c r="AQ1" s="306"/>
      <c r="AR1" s="307"/>
      <c r="AS1" s="305" t="s">
        <v>75</v>
      </c>
      <c r="AT1" s="306"/>
      <c r="AU1" s="306"/>
      <c r="AV1" s="306"/>
      <c r="AW1" s="306"/>
      <c r="AX1" s="306"/>
      <c r="AY1" s="306"/>
      <c r="AZ1" s="306"/>
      <c r="BA1" s="306"/>
      <c r="BB1" s="306"/>
      <c r="BC1" s="306"/>
      <c r="BD1" s="306"/>
      <c r="BE1" s="306"/>
      <c r="BF1" s="306"/>
      <c r="BG1" s="306"/>
      <c r="BH1" s="306"/>
      <c r="BI1" s="306"/>
      <c r="BJ1" s="306"/>
      <c r="BK1" s="306"/>
      <c r="BL1" s="306"/>
      <c r="BM1" s="306"/>
      <c r="BN1" s="306"/>
      <c r="BO1" s="306"/>
      <c r="BP1" s="306"/>
      <c r="BQ1" s="306"/>
      <c r="BR1" s="306"/>
      <c r="BS1" s="306"/>
      <c r="BT1" s="306"/>
      <c r="BU1" s="306"/>
      <c r="BV1" s="306"/>
      <c r="BW1" s="306"/>
      <c r="BX1" s="306"/>
      <c r="BY1" s="306"/>
      <c r="BZ1" s="306"/>
      <c r="CA1" s="306"/>
      <c r="CB1" s="306"/>
      <c r="CC1" s="306"/>
      <c r="CD1" s="306"/>
      <c r="CE1" s="306"/>
      <c r="CF1" s="306"/>
      <c r="CG1" s="306"/>
      <c r="CH1" s="307"/>
      <c r="CI1" s="305" t="s">
        <v>76</v>
      </c>
      <c r="CJ1" s="306"/>
      <c r="CK1" s="306"/>
      <c r="CL1" s="306"/>
      <c r="CM1" s="306"/>
      <c r="CN1" s="306"/>
      <c r="CO1" s="306"/>
      <c r="CP1" s="306"/>
      <c r="CQ1" s="306"/>
      <c r="CR1" s="306"/>
      <c r="CS1" s="306"/>
      <c r="CT1" s="306"/>
      <c r="CU1" s="306"/>
      <c r="CV1" s="306"/>
      <c r="CW1" s="306"/>
      <c r="CX1" s="306"/>
      <c r="CY1" s="306"/>
      <c r="CZ1" s="306"/>
      <c r="DA1" s="306"/>
      <c r="DB1" s="306"/>
      <c r="DC1" s="306"/>
      <c r="DD1" s="306"/>
      <c r="DE1" s="306"/>
      <c r="DF1" s="306"/>
      <c r="DG1" s="306"/>
      <c r="DH1" s="306"/>
      <c r="DI1" s="306"/>
      <c r="DJ1" s="306"/>
      <c r="DK1" s="306"/>
      <c r="DL1" s="306"/>
      <c r="DM1" s="306"/>
      <c r="DN1" s="306"/>
      <c r="DO1" s="306"/>
      <c r="DP1" s="306"/>
      <c r="DQ1" s="306"/>
      <c r="DR1" s="306"/>
      <c r="DS1" s="306"/>
      <c r="DT1" s="306"/>
      <c r="DU1" s="306"/>
      <c r="DV1" s="306"/>
      <c r="DW1" s="306"/>
      <c r="DX1" s="307"/>
      <c r="DY1" s="305" t="s">
        <v>77</v>
      </c>
      <c r="DZ1" s="306"/>
      <c r="EA1" s="306"/>
      <c r="EB1" s="306"/>
      <c r="EC1" s="306"/>
      <c r="ED1" s="306"/>
      <c r="EE1" s="306"/>
      <c r="EF1" s="306"/>
      <c r="EG1" s="306"/>
      <c r="EH1" s="306"/>
      <c r="EI1" s="306"/>
      <c r="EJ1" s="306"/>
      <c r="EK1" s="306"/>
      <c r="EL1" s="306"/>
      <c r="EM1" s="306"/>
      <c r="EN1" s="306"/>
      <c r="EO1" s="306"/>
      <c r="EP1" s="306"/>
      <c r="EQ1" s="306"/>
      <c r="ER1" s="306"/>
      <c r="ES1" s="306"/>
      <c r="ET1" s="306"/>
      <c r="EU1" s="306"/>
      <c r="EV1" s="306"/>
      <c r="EW1" s="306"/>
      <c r="EX1" s="306"/>
      <c r="EY1" s="306"/>
      <c r="EZ1" s="306"/>
      <c r="FA1" s="306"/>
      <c r="FB1" s="306"/>
      <c r="FC1" s="306"/>
      <c r="FD1" s="306"/>
      <c r="FE1" s="306"/>
      <c r="FF1" s="306"/>
      <c r="FG1" s="306"/>
      <c r="FH1" s="306"/>
      <c r="FI1" s="306"/>
      <c r="FJ1" s="306"/>
      <c r="FK1" s="306"/>
      <c r="FL1" s="306"/>
      <c r="FM1" s="306"/>
      <c r="FN1" s="307"/>
      <c r="FO1" s="305" t="s">
        <v>78</v>
      </c>
      <c r="FP1" s="306"/>
      <c r="FQ1" s="306"/>
      <c r="FR1" s="306"/>
      <c r="FS1" s="306"/>
      <c r="FT1" s="306"/>
      <c r="FU1" s="306"/>
      <c r="FV1" s="306"/>
      <c r="FW1" s="306"/>
      <c r="FX1" s="306"/>
      <c r="FY1" s="306"/>
      <c r="FZ1" s="306"/>
      <c r="GA1" s="306"/>
      <c r="GB1" s="306"/>
      <c r="GC1" s="306"/>
      <c r="GD1" s="306"/>
      <c r="GE1" s="306"/>
      <c r="GF1" s="306"/>
      <c r="GG1" s="306"/>
      <c r="GH1" s="306"/>
      <c r="GI1" s="306"/>
      <c r="GJ1" s="306"/>
      <c r="GK1" s="306"/>
      <c r="GL1" s="306"/>
      <c r="GM1" s="306"/>
      <c r="GN1" s="306"/>
      <c r="GO1" s="306"/>
      <c r="GP1" s="306"/>
      <c r="GQ1" s="306"/>
      <c r="GR1" s="306"/>
      <c r="GS1" s="306"/>
      <c r="GT1" s="306"/>
      <c r="GU1" s="306"/>
      <c r="GV1" s="306"/>
      <c r="GW1" s="306"/>
      <c r="GX1" s="306"/>
      <c r="GY1" s="306"/>
      <c r="GZ1" s="306"/>
      <c r="HA1" s="306"/>
      <c r="HB1" s="306"/>
      <c r="HC1" s="306"/>
      <c r="HD1" s="307"/>
      <c r="HE1" s="305" t="s">
        <v>79</v>
      </c>
      <c r="HF1" s="306"/>
      <c r="HG1" s="306"/>
      <c r="HH1" s="306"/>
      <c r="HI1" s="306"/>
      <c r="HJ1" s="306"/>
      <c r="HK1" s="306"/>
      <c r="HL1" s="306"/>
      <c r="HM1" s="306"/>
      <c r="HN1" s="306"/>
      <c r="HO1" s="306"/>
      <c r="HP1" s="306"/>
      <c r="HQ1" s="306"/>
      <c r="HR1" s="306"/>
      <c r="HS1" s="306"/>
      <c r="HT1" s="306"/>
      <c r="HU1" s="306"/>
      <c r="HV1" s="306"/>
      <c r="HW1" s="306"/>
      <c r="HX1" s="306"/>
      <c r="HY1" s="306"/>
      <c r="HZ1" s="306"/>
      <c r="IA1" s="306"/>
      <c r="IB1" s="306"/>
      <c r="IC1" s="306"/>
      <c r="ID1" s="306"/>
      <c r="IE1" s="306"/>
      <c r="IF1" s="306"/>
      <c r="IG1" s="306"/>
      <c r="IH1" s="306"/>
      <c r="II1" s="306"/>
      <c r="IJ1" s="306"/>
      <c r="IK1" s="306"/>
      <c r="IL1" s="306"/>
      <c r="IM1" s="306"/>
      <c r="IN1" s="306"/>
      <c r="IO1" s="306"/>
      <c r="IP1" s="306"/>
      <c r="IQ1" s="306"/>
      <c r="IR1" s="306"/>
      <c r="IS1" s="306"/>
      <c r="IT1" s="307"/>
      <c r="IU1" s="19"/>
    </row>
    <row r="2" spans="1:255" ht="13.5" thickBot="1" x14ac:dyDescent="0.25">
      <c r="A2" t="s">
        <v>80</v>
      </c>
      <c r="B2" s="20" t="s">
        <v>81</v>
      </c>
      <c r="C2" s="305" t="s">
        <v>82</v>
      </c>
      <c r="D2" s="308"/>
      <c r="E2" s="308"/>
      <c r="F2" s="308"/>
      <c r="G2" s="308"/>
      <c r="H2" s="309"/>
      <c r="I2" s="305" t="s">
        <v>83</v>
      </c>
      <c r="J2" s="306"/>
      <c r="K2" s="306"/>
      <c r="L2" s="306"/>
      <c r="M2" s="306"/>
      <c r="N2" s="307"/>
      <c r="O2" s="305" t="s">
        <v>84</v>
      </c>
      <c r="P2" s="306"/>
      <c r="Q2" s="306"/>
      <c r="R2" s="306"/>
      <c r="S2" s="306"/>
      <c r="T2" s="307"/>
      <c r="U2" s="305" t="s">
        <v>85</v>
      </c>
      <c r="V2" s="306"/>
      <c r="W2" s="306"/>
      <c r="X2" s="306"/>
      <c r="Y2" s="306"/>
      <c r="Z2" s="307"/>
      <c r="AA2" s="305" t="s">
        <v>86</v>
      </c>
      <c r="AB2" s="306"/>
      <c r="AC2" s="306"/>
      <c r="AD2" s="306"/>
      <c r="AE2" s="306"/>
      <c r="AF2" s="307"/>
      <c r="AG2" s="305" t="s">
        <v>87</v>
      </c>
      <c r="AH2" s="306"/>
      <c r="AI2" s="306"/>
      <c r="AJ2" s="306"/>
      <c r="AK2" s="306"/>
      <c r="AL2" s="307"/>
      <c r="AM2" s="305" t="s">
        <v>88</v>
      </c>
      <c r="AN2" s="306"/>
      <c r="AO2" s="306"/>
      <c r="AP2" s="306"/>
      <c r="AQ2" s="306"/>
      <c r="AR2" s="307"/>
      <c r="AS2" s="305" t="s">
        <v>89</v>
      </c>
      <c r="AT2" s="308"/>
      <c r="AU2" s="308"/>
      <c r="AV2" s="308"/>
      <c r="AW2" s="308"/>
      <c r="AX2" s="309"/>
      <c r="AY2" s="305" t="s">
        <v>90</v>
      </c>
      <c r="AZ2" s="306"/>
      <c r="BA2" s="306"/>
      <c r="BB2" s="306"/>
      <c r="BC2" s="306"/>
      <c r="BD2" s="307"/>
      <c r="BE2" s="305" t="s">
        <v>91</v>
      </c>
      <c r="BF2" s="306"/>
      <c r="BG2" s="306"/>
      <c r="BH2" s="306"/>
      <c r="BI2" s="306"/>
      <c r="BJ2" s="307"/>
      <c r="BK2" s="305" t="s">
        <v>92</v>
      </c>
      <c r="BL2" s="306"/>
      <c r="BM2" s="306"/>
      <c r="BN2" s="306"/>
      <c r="BO2" s="306"/>
      <c r="BP2" s="307"/>
      <c r="BQ2" s="305" t="s">
        <v>93</v>
      </c>
      <c r="BR2" s="306"/>
      <c r="BS2" s="306"/>
      <c r="BT2" s="306"/>
      <c r="BU2" s="306"/>
      <c r="BV2" s="307"/>
      <c r="BW2" s="305" t="s">
        <v>94</v>
      </c>
      <c r="BX2" s="306"/>
      <c r="BY2" s="306"/>
      <c r="BZ2" s="306"/>
      <c r="CA2" s="306"/>
      <c r="CB2" s="307"/>
      <c r="CC2" s="305" t="s">
        <v>95</v>
      </c>
      <c r="CD2" s="306"/>
      <c r="CE2" s="306"/>
      <c r="CF2" s="306"/>
      <c r="CG2" s="306"/>
      <c r="CH2" s="307"/>
      <c r="CI2" s="305" t="s">
        <v>96</v>
      </c>
      <c r="CJ2" s="308"/>
      <c r="CK2" s="308"/>
      <c r="CL2" s="308"/>
      <c r="CM2" s="308"/>
      <c r="CN2" s="309"/>
      <c r="CO2" s="305" t="s">
        <v>97</v>
      </c>
      <c r="CP2" s="306"/>
      <c r="CQ2" s="306"/>
      <c r="CR2" s="306"/>
      <c r="CS2" s="306"/>
      <c r="CT2" s="307"/>
      <c r="CU2" s="305" t="s">
        <v>98</v>
      </c>
      <c r="CV2" s="306"/>
      <c r="CW2" s="306"/>
      <c r="CX2" s="306"/>
      <c r="CY2" s="306"/>
      <c r="CZ2" s="307"/>
      <c r="DA2" s="305" t="s">
        <v>99</v>
      </c>
      <c r="DB2" s="306"/>
      <c r="DC2" s="306"/>
      <c r="DD2" s="306"/>
      <c r="DE2" s="306"/>
      <c r="DF2" s="307"/>
      <c r="DG2" s="305" t="s">
        <v>100</v>
      </c>
      <c r="DH2" s="306"/>
      <c r="DI2" s="306"/>
      <c r="DJ2" s="306"/>
      <c r="DK2" s="306"/>
      <c r="DL2" s="307"/>
      <c r="DM2" s="305" t="s">
        <v>101</v>
      </c>
      <c r="DN2" s="306"/>
      <c r="DO2" s="306"/>
      <c r="DP2" s="306"/>
      <c r="DQ2" s="306"/>
      <c r="DR2" s="307"/>
      <c r="DS2" s="305" t="s">
        <v>102</v>
      </c>
      <c r="DT2" s="306"/>
      <c r="DU2" s="306"/>
      <c r="DV2" s="306"/>
      <c r="DW2" s="306"/>
      <c r="DX2" s="307"/>
      <c r="DY2" s="305" t="s">
        <v>103</v>
      </c>
      <c r="DZ2" s="308"/>
      <c r="EA2" s="308"/>
      <c r="EB2" s="308"/>
      <c r="EC2" s="308"/>
      <c r="ED2" s="309"/>
      <c r="EE2" s="305" t="s">
        <v>104</v>
      </c>
      <c r="EF2" s="306"/>
      <c r="EG2" s="306"/>
      <c r="EH2" s="306"/>
      <c r="EI2" s="306"/>
      <c r="EJ2" s="307"/>
      <c r="EK2" s="305" t="s">
        <v>105</v>
      </c>
      <c r="EL2" s="306"/>
      <c r="EM2" s="306"/>
      <c r="EN2" s="306"/>
      <c r="EO2" s="306"/>
      <c r="EP2" s="307"/>
      <c r="EQ2" s="305" t="s">
        <v>106</v>
      </c>
      <c r="ER2" s="306"/>
      <c r="ES2" s="306"/>
      <c r="ET2" s="306"/>
      <c r="EU2" s="306"/>
      <c r="EV2" s="307"/>
      <c r="EW2" s="305" t="s">
        <v>107</v>
      </c>
      <c r="EX2" s="306"/>
      <c r="EY2" s="306"/>
      <c r="EZ2" s="306"/>
      <c r="FA2" s="306"/>
      <c r="FB2" s="307"/>
      <c r="FC2" s="305" t="s">
        <v>108</v>
      </c>
      <c r="FD2" s="306"/>
      <c r="FE2" s="306"/>
      <c r="FF2" s="306"/>
      <c r="FG2" s="306"/>
      <c r="FH2" s="307"/>
      <c r="FI2" s="305" t="s">
        <v>109</v>
      </c>
      <c r="FJ2" s="306"/>
      <c r="FK2" s="306"/>
      <c r="FL2" s="306"/>
      <c r="FM2" s="306"/>
      <c r="FN2" s="307"/>
      <c r="FO2" s="305" t="s">
        <v>110</v>
      </c>
      <c r="FP2" s="308"/>
      <c r="FQ2" s="308"/>
      <c r="FR2" s="308"/>
      <c r="FS2" s="308"/>
      <c r="FT2" s="309"/>
      <c r="FU2" s="305" t="s">
        <v>111</v>
      </c>
      <c r="FV2" s="306"/>
      <c r="FW2" s="306"/>
      <c r="FX2" s="306"/>
      <c r="FY2" s="306"/>
      <c r="FZ2" s="307"/>
      <c r="GA2" s="305" t="s">
        <v>112</v>
      </c>
      <c r="GB2" s="306"/>
      <c r="GC2" s="306"/>
      <c r="GD2" s="306"/>
      <c r="GE2" s="306"/>
      <c r="GF2" s="307"/>
      <c r="GG2" s="305" t="s">
        <v>113</v>
      </c>
      <c r="GH2" s="306"/>
      <c r="GI2" s="306"/>
      <c r="GJ2" s="306"/>
      <c r="GK2" s="306"/>
      <c r="GL2" s="307"/>
      <c r="GM2" s="305" t="s">
        <v>114</v>
      </c>
      <c r="GN2" s="306"/>
      <c r="GO2" s="306"/>
      <c r="GP2" s="306"/>
      <c r="GQ2" s="306"/>
      <c r="GR2" s="307"/>
      <c r="GS2" s="305" t="s">
        <v>115</v>
      </c>
      <c r="GT2" s="306"/>
      <c r="GU2" s="306"/>
      <c r="GV2" s="306"/>
      <c r="GW2" s="306"/>
      <c r="GX2" s="307"/>
      <c r="GY2" s="305" t="s">
        <v>116</v>
      </c>
      <c r="GZ2" s="306"/>
      <c r="HA2" s="306"/>
      <c r="HB2" s="306"/>
      <c r="HC2" s="306"/>
      <c r="HD2" s="307"/>
      <c r="HE2" s="305" t="s">
        <v>117</v>
      </c>
      <c r="HF2" s="308"/>
      <c r="HG2" s="308"/>
      <c r="HH2" s="308"/>
      <c r="HI2" s="308"/>
      <c r="HJ2" s="309"/>
      <c r="HK2" s="305" t="s">
        <v>118</v>
      </c>
      <c r="HL2" s="306"/>
      <c r="HM2" s="306"/>
      <c r="HN2" s="306"/>
      <c r="HO2" s="306"/>
      <c r="HP2" s="307"/>
      <c r="HQ2" s="305" t="s">
        <v>119</v>
      </c>
      <c r="HR2" s="306"/>
      <c r="HS2" s="306"/>
      <c r="HT2" s="306"/>
      <c r="HU2" s="306"/>
      <c r="HV2" s="307"/>
      <c r="HW2" s="305" t="s">
        <v>120</v>
      </c>
      <c r="HX2" s="306"/>
      <c r="HY2" s="306"/>
      <c r="HZ2" s="306"/>
      <c r="IA2" s="306"/>
      <c r="IB2" s="307"/>
      <c r="IC2" s="305" t="s">
        <v>121</v>
      </c>
      <c r="ID2" s="306"/>
      <c r="IE2" s="306"/>
      <c r="IF2" s="306"/>
      <c r="IG2" s="306"/>
      <c r="IH2" s="307"/>
      <c r="II2" s="305" t="s">
        <v>122</v>
      </c>
      <c r="IJ2" s="306"/>
      <c r="IK2" s="306"/>
      <c r="IL2" s="306"/>
      <c r="IM2" s="306"/>
      <c r="IN2" s="307"/>
      <c r="IO2" s="305" t="s">
        <v>123</v>
      </c>
      <c r="IP2" s="306"/>
      <c r="IQ2" s="306"/>
      <c r="IR2" s="306"/>
      <c r="IS2" s="306"/>
      <c r="IT2" s="307"/>
      <c r="IU2" s="4"/>
    </row>
    <row r="3" spans="1:255" ht="13.5" thickBot="1" x14ac:dyDescent="0.25">
      <c r="A3" t="s">
        <v>124</v>
      </c>
      <c r="B3" s="21" t="s">
        <v>125</v>
      </c>
      <c r="C3" s="22">
        <v>0.5</v>
      </c>
      <c r="D3" s="23">
        <v>1</v>
      </c>
      <c r="E3" s="24">
        <v>1.5</v>
      </c>
      <c r="F3" s="23">
        <v>2</v>
      </c>
      <c r="G3" s="24">
        <v>2.5</v>
      </c>
      <c r="H3" s="25">
        <v>3</v>
      </c>
      <c r="I3" s="22">
        <v>0.5</v>
      </c>
      <c r="J3" s="23">
        <v>1</v>
      </c>
      <c r="K3" s="24">
        <v>1.5</v>
      </c>
      <c r="L3" s="23">
        <v>2</v>
      </c>
      <c r="M3" s="24">
        <v>2.5</v>
      </c>
      <c r="N3" s="25">
        <v>3</v>
      </c>
      <c r="O3" s="22">
        <v>0.5</v>
      </c>
      <c r="P3" s="23">
        <v>1</v>
      </c>
      <c r="Q3" s="24">
        <v>1.5</v>
      </c>
      <c r="R3" s="23">
        <v>2</v>
      </c>
      <c r="S3" s="24">
        <v>2.5</v>
      </c>
      <c r="T3" s="25">
        <v>3</v>
      </c>
      <c r="U3" s="22">
        <v>0.5</v>
      </c>
      <c r="V3" s="23">
        <v>1</v>
      </c>
      <c r="W3" s="24">
        <v>1.5</v>
      </c>
      <c r="X3" s="23">
        <v>2</v>
      </c>
      <c r="Y3" s="24">
        <v>2.5</v>
      </c>
      <c r="Z3" s="25">
        <v>3</v>
      </c>
      <c r="AA3" s="22">
        <v>0.5</v>
      </c>
      <c r="AB3" s="23">
        <v>1</v>
      </c>
      <c r="AC3" s="24">
        <v>1.5</v>
      </c>
      <c r="AD3" s="23">
        <v>2</v>
      </c>
      <c r="AE3" s="24">
        <v>2.5</v>
      </c>
      <c r="AF3" s="25">
        <v>3</v>
      </c>
      <c r="AG3" s="22">
        <v>0.5</v>
      </c>
      <c r="AH3" s="23">
        <v>1</v>
      </c>
      <c r="AI3" s="24">
        <v>1.5</v>
      </c>
      <c r="AJ3" s="23">
        <v>2</v>
      </c>
      <c r="AK3" s="24">
        <v>2.5</v>
      </c>
      <c r="AL3" s="25">
        <v>3</v>
      </c>
      <c r="AM3" s="22">
        <v>0.5</v>
      </c>
      <c r="AN3" s="23">
        <v>1</v>
      </c>
      <c r="AO3" s="24">
        <v>1.5</v>
      </c>
      <c r="AP3" s="23">
        <v>2</v>
      </c>
      <c r="AQ3" s="24">
        <v>2.5</v>
      </c>
      <c r="AR3" s="25">
        <v>3</v>
      </c>
      <c r="AS3" s="22">
        <v>0.5</v>
      </c>
      <c r="AT3" s="23">
        <v>1</v>
      </c>
      <c r="AU3" s="24">
        <v>1.5</v>
      </c>
      <c r="AV3" s="23">
        <v>2</v>
      </c>
      <c r="AW3" s="24">
        <v>2.5</v>
      </c>
      <c r="AX3" s="25">
        <v>3</v>
      </c>
      <c r="AY3" s="22">
        <v>0.5</v>
      </c>
      <c r="AZ3" s="23">
        <v>1</v>
      </c>
      <c r="BA3" s="24">
        <v>1.5</v>
      </c>
      <c r="BB3" s="23">
        <v>2</v>
      </c>
      <c r="BC3" s="24">
        <v>2.5</v>
      </c>
      <c r="BD3" s="25">
        <v>3</v>
      </c>
      <c r="BE3" s="22">
        <v>0.5</v>
      </c>
      <c r="BF3" s="23">
        <v>1</v>
      </c>
      <c r="BG3" s="24">
        <v>1.5</v>
      </c>
      <c r="BH3" s="23">
        <v>2</v>
      </c>
      <c r="BI3" s="24">
        <v>2.5</v>
      </c>
      <c r="BJ3" s="25">
        <v>3</v>
      </c>
      <c r="BK3" s="22">
        <v>0.5</v>
      </c>
      <c r="BL3" s="23">
        <v>1</v>
      </c>
      <c r="BM3" s="24">
        <v>1.5</v>
      </c>
      <c r="BN3" s="23">
        <v>2</v>
      </c>
      <c r="BO3" s="24">
        <v>2.5</v>
      </c>
      <c r="BP3" s="25">
        <v>3</v>
      </c>
      <c r="BQ3" s="22">
        <v>0.5</v>
      </c>
      <c r="BR3" s="23">
        <v>1</v>
      </c>
      <c r="BS3" s="24">
        <v>1.5</v>
      </c>
      <c r="BT3" s="23">
        <v>2</v>
      </c>
      <c r="BU3" s="24">
        <v>2.5</v>
      </c>
      <c r="BV3" s="25">
        <v>3</v>
      </c>
      <c r="BW3" s="22">
        <v>0.5</v>
      </c>
      <c r="BX3" s="23">
        <v>1</v>
      </c>
      <c r="BY3" s="24">
        <v>1.5</v>
      </c>
      <c r="BZ3" s="23">
        <v>2</v>
      </c>
      <c r="CA3" s="24">
        <v>2.5</v>
      </c>
      <c r="CB3" s="25">
        <v>3</v>
      </c>
      <c r="CC3" s="22">
        <v>0.5</v>
      </c>
      <c r="CD3" s="23">
        <v>1</v>
      </c>
      <c r="CE3" s="24">
        <v>1.5</v>
      </c>
      <c r="CF3" s="23">
        <v>2</v>
      </c>
      <c r="CG3" s="24">
        <v>2.5</v>
      </c>
      <c r="CH3" s="25">
        <v>3</v>
      </c>
      <c r="CI3" s="22">
        <v>0.5</v>
      </c>
      <c r="CJ3" s="23">
        <v>1</v>
      </c>
      <c r="CK3" s="24">
        <v>1.5</v>
      </c>
      <c r="CL3" s="23">
        <v>2</v>
      </c>
      <c r="CM3" s="24">
        <v>2.5</v>
      </c>
      <c r="CN3" s="25">
        <v>3</v>
      </c>
      <c r="CO3" s="22">
        <v>0.5</v>
      </c>
      <c r="CP3" s="23">
        <v>1</v>
      </c>
      <c r="CQ3" s="24">
        <v>1.5</v>
      </c>
      <c r="CR3" s="23">
        <v>2</v>
      </c>
      <c r="CS3" s="24">
        <v>2.5</v>
      </c>
      <c r="CT3" s="25">
        <v>3</v>
      </c>
      <c r="CU3" s="22">
        <v>0.5</v>
      </c>
      <c r="CV3" s="23">
        <v>1</v>
      </c>
      <c r="CW3" s="24">
        <v>1.5</v>
      </c>
      <c r="CX3" s="23">
        <v>2</v>
      </c>
      <c r="CY3" s="24">
        <v>2.5</v>
      </c>
      <c r="CZ3" s="25">
        <v>3</v>
      </c>
      <c r="DA3" s="22">
        <v>0.5</v>
      </c>
      <c r="DB3" s="23">
        <v>1</v>
      </c>
      <c r="DC3" s="24">
        <v>1.5</v>
      </c>
      <c r="DD3" s="23">
        <v>2</v>
      </c>
      <c r="DE3" s="24">
        <v>2.5</v>
      </c>
      <c r="DF3" s="25">
        <v>3</v>
      </c>
      <c r="DG3" s="22">
        <v>0.5</v>
      </c>
      <c r="DH3" s="23">
        <v>1</v>
      </c>
      <c r="DI3" s="24">
        <v>1.5</v>
      </c>
      <c r="DJ3" s="23">
        <v>2</v>
      </c>
      <c r="DK3" s="24">
        <v>2.5</v>
      </c>
      <c r="DL3" s="25">
        <v>3</v>
      </c>
      <c r="DM3" s="22">
        <v>0.5</v>
      </c>
      <c r="DN3" s="23">
        <v>1</v>
      </c>
      <c r="DO3" s="24">
        <v>1.5</v>
      </c>
      <c r="DP3" s="23">
        <v>2</v>
      </c>
      <c r="DQ3" s="24">
        <v>2.5</v>
      </c>
      <c r="DR3" s="25">
        <v>3</v>
      </c>
      <c r="DS3" s="22">
        <v>0.5</v>
      </c>
      <c r="DT3" s="23">
        <v>1</v>
      </c>
      <c r="DU3" s="24">
        <v>1.5</v>
      </c>
      <c r="DV3" s="23">
        <v>2</v>
      </c>
      <c r="DW3" s="24">
        <v>2.5</v>
      </c>
      <c r="DX3" s="25">
        <v>3</v>
      </c>
      <c r="DY3" s="22">
        <v>0.5</v>
      </c>
      <c r="DZ3" s="23">
        <v>1</v>
      </c>
      <c r="EA3" s="24">
        <v>1.5</v>
      </c>
      <c r="EB3" s="23">
        <v>2</v>
      </c>
      <c r="EC3" s="24">
        <v>2.5</v>
      </c>
      <c r="ED3" s="25">
        <v>3</v>
      </c>
      <c r="EE3" s="22">
        <v>0.5</v>
      </c>
      <c r="EF3" s="23">
        <v>1</v>
      </c>
      <c r="EG3" s="24">
        <v>1.5</v>
      </c>
      <c r="EH3" s="23">
        <v>2</v>
      </c>
      <c r="EI3" s="24">
        <v>2.5</v>
      </c>
      <c r="EJ3" s="25">
        <v>3</v>
      </c>
      <c r="EK3" s="22">
        <v>0.5</v>
      </c>
      <c r="EL3" s="23">
        <v>1</v>
      </c>
      <c r="EM3" s="24">
        <v>1.5</v>
      </c>
      <c r="EN3" s="23">
        <v>2</v>
      </c>
      <c r="EO3" s="24">
        <v>2.5</v>
      </c>
      <c r="EP3" s="25">
        <v>3</v>
      </c>
      <c r="EQ3" s="22">
        <v>0.5</v>
      </c>
      <c r="ER3" s="23">
        <v>1</v>
      </c>
      <c r="ES3" s="24">
        <v>1.5</v>
      </c>
      <c r="ET3" s="23">
        <v>2</v>
      </c>
      <c r="EU3" s="24">
        <v>2.5</v>
      </c>
      <c r="EV3" s="25">
        <v>3</v>
      </c>
      <c r="EW3" s="22">
        <v>0.5</v>
      </c>
      <c r="EX3" s="23">
        <v>1</v>
      </c>
      <c r="EY3" s="24">
        <v>1.5</v>
      </c>
      <c r="EZ3" s="23">
        <v>2</v>
      </c>
      <c r="FA3" s="24">
        <v>2.5</v>
      </c>
      <c r="FB3" s="25">
        <v>3</v>
      </c>
      <c r="FC3" s="22">
        <v>0.5</v>
      </c>
      <c r="FD3" s="23">
        <v>1</v>
      </c>
      <c r="FE3" s="24">
        <v>1.5</v>
      </c>
      <c r="FF3" s="23">
        <v>2</v>
      </c>
      <c r="FG3" s="24">
        <v>2.5</v>
      </c>
      <c r="FH3" s="25">
        <v>3</v>
      </c>
      <c r="FI3" s="22">
        <v>0.5</v>
      </c>
      <c r="FJ3" s="23">
        <v>1</v>
      </c>
      <c r="FK3" s="24">
        <v>1.5</v>
      </c>
      <c r="FL3" s="23">
        <v>2</v>
      </c>
      <c r="FM3" s="24">
        <v>2.5</v>
      </c>
      <c r="FN3" s="25">
        <v>3</v>
      </c>
      <c r="FO3" s="22">
        <v>0.5</v>
      </c>
      <c r="FP3" s="23">
        <v>1</v>
      </c>
      <c r="FQ3" s="24">
        <v>1.5</v>
      </c>
      <c r="FR3" s="23">
        <v>2</v>
      </c>
      <c r="FS3" s="24">
        <v>2.5</v>
      </c>
      <c r="FT3" s="25">
        <v>3</v>
      </c>
      <c r="FU3" s="22">
        <v>0.5</v>
      </c>
      <c r="FV3" s="23">
        <v>1</v>
      </c>
      <c r="FW3" s="24">
        <v>1.5</v>
      </c>
      <c r="FX3" s="23">
        <v>2</v>
      </c>
      <c r="FY3" s="24">
        <v>2.5</v>
      </c>
      <c r="FZ3" s="25">
        <v>3</v>
      </c>
      <c r="GA3" s="22">
        <v>0.5</v>
      </c>
      <c r="GB3" s="23">
        <v>1</v>
      </c>
      <c r="GC3" s="24">
        <v>1.5</v>
      </c>
      <c r="GD3" s="23">
        <v>2</v>
      </c>
      <c r="GE3" s="24">
        <v>2.5</v>
      </c>
      <c r="GF3" s="25">
        <v>3</v>
      </c>
      <c r="GG3" s="22">
        <v>0.5</v>
      </c>
      <c r="GH3" s="23">
        <v>1</v>
      </c>
      <c r="GI3" s="24">
        <v>1.5</v>
      </c>
      <c r="GJ3" s="23">
        <v>2</v>
      </c>
      <c r="GK3" s="24">
        <v>2.5</v>
      </c>
      <c r="GL3" s="25">
        <v>3</v>
      </c>
      <c r="GM3" s="22">
        <v>0.5</v>
      </c>
      <c r="GN3" s="23">
        <v>1</v>
      </c>
      <c r="GO3" s="24">
        <v>1.5</v>
      </c>
      <c r="GP3" s="23">
        <v>2</v>
      </c>
      <c r="GQ3" s="24">
        <v>2.5</v>
      </c>
      <c r="GR3" s="25">
        <v>3</v>
      </c>
      <c r="GS3" s="22">
        <v>0.5</v>
      </c>
      <c r="GT3" s="23">
        <v>1</v>
      </c>
      <c r="GU3" s="24">
        <v>1.5</v>
      </c>
      <c r="GV3" s="23">
        <v>2</v>
      </c>
      <c r="GW3" s="24">
        <v>2.5</v>
      </c>
      <c r="GX3" s="25">
        <v>3</v>
      </c>
      <c r="GY3" s="22">
        <v>0.5</v>
      </c>
      <c r="GZ3" s="23">
        <v>1</v>
      </c>
      <c r="HA3" s="24">
        <v>1.5</v>
      </c>
      <c r="HB3" s="23">
        <v>2</v>
      </c>
      <c r="HC3" s="24">
        <v>2.5</v>
      </c>
      <c r="HD3" s="25">
        <v>3</v>
      </c>
      <c r="HE3" s="22">
        <v>0.5</v>
      </c>
      <c r="HF3" s="23">
        <v>1</v>
      </c>
      <c r="HG3" s="24">
        <v>1.5</v>
      </c>
      <c r="HH3" s="23">
        <v>2</v>
      </c>
      <c r="HI3" s="24">
        <v>2.5</v>
      </c>
      <c r="HJ3" s="25">
        <v>3</v>
      </c>
      <c r="HK3" s="22">
        <v>0.5</v>
      </c>
      <c r="HL3" s="23">
        <v>1</v>
      </c>
      <c r="HM3" s="24">
        <v>1.5</v>
      </c>
      <c r="HN3" s="23">
        <v>2</v>
      </c>
      <c r="HO3" s="24">
        <v>2.5</v>
      </c>
      <c r="HP3" s="25">
        <v>3</v>
      </c>
      <c r="HQ3" s="22">
        <v>0.5</v>
      </c>
      <c r="HR3" s="23">
        <v>1</v>
      </c>
      <c r="HS3" s="24">
        <v>1.5</v>
      </c>
      <c r="HT3" s="23">
        <v>2</v>
      </c>
      <c r="HU3" s="24">
        <v>2.5</v>
      </c>
      <c r="HV3" s="25">
        <v>3</v>
      </c>
      <c r="HW3" s="22">
        <v>0.5</v>
      </c>
      <c r="HX3" s="23">
        <v>1</v>
      </c>
      <c r="HY3" s="24">
        <v>1.5</v>
      </c>
      <c r="HZ3" s="23">
        <v>2</v>
      </c>
      <c r="IA3" s="24">
        <v>2.5</v>
      </c>
      <c r="IB3" s="25">
        <v>3</v>
      </c>
      <c r="IC3" s="22">
        <v>0.5</v>
      </c>
      <c r="ID3" s="23">
        <v>1</v>
      </c>
      <c r="IE3" s="24">
        <v>1.5</v>
      </c>
      <c r="IF3" s="23">
        <v>2</v>
      </c>
      <c r="IG3" s="24">
        <v>2.5</v>
      </c>
      <c r="IH3" s="25">
        <v>3</v>
      </c>
      <c r="II3" s="22">
        <v>0.5</v>
      </c>
      <c r="IJ3" s="23">
        <v>1</v>
      </c>
      <c r="IK3" s="24">
        <v>1.5</v>
      </c>
      <c r="IL3" s="23">
        <v>2</v>
      </c>
      <c r="IM3" s="24">
        <v>2.5</v>
      </c>
      <c r="IN3" s="25">
        <v>3</v>
      </c>
      <c r="IO3" s="22">
        <v>0.5</v>
      </c>
      <c r="IP3" s="23">
        <v>1</v>
      </c>
      <c r="IQ3" s="24">
        <v>1.5</v>
      </c>
      <c r="IR3" s="23">
        <v>2</v>
      </c>
      <c r="IS3" s="24">
        <v>2.5</v>
      </c>
      <c r="IT3" s="25">
        <v>3</v>
      </c>
      <c r="IU3" s="4"/>
    </row>
    <row r="4" spans="1:255" ht="13.5" thickBot="1" x14ac:dyDescent="0.25">
      <c r="A4" s="26" t="s">
        <v>126</v>
      </c>
      <c r="B4" s="27" t="s">
        <v>127</v>
      </c>
      <c r="C4" s="28" t="s">
        <v>128</v>
      </c>
      <c r="D4" s="28" t="s">
        <v>129</v>
      </c>
      <c r="E4" s="28" t="s">
        <v>130</v>
      </c>
      <c r="F4" s="28" t="s">
        <v>131</v>
      </c>
      <c r="G4" s="28" t="s">
        <v>132</v>
      </c>
      <c r="H4" s="28" t="s">
        <v>133</v>
      </c>
      <c r="I4" s="29" t="s">
        <v>134</v>
      </c>
      <c r="J4" s="30" t="s">
        <v>135</v>
      </c>
      <c r="K4" s="30" t="s">
        <v>136</v>
      </c>
      <c r="L4" s="30" t="s">
        <v>137</v>
      </c>
      <c r="M4" s="30" t="s">
        <v>138</v>
      </c>
      <c r="N4" s="31" t="s">
        <v>139</v>
      </c>
      <c r="O4" s="28" t="s">
        <v>140</v>
      </c>
      <c r="P4" s="28" t="s">
        <v>141</v>
      </c>
      <c r="Q4" s="28" t="s">
        <v>142</v>
      </c>
      <c r="R4" s="28" t="s">
        <v>143</v>
      </c>
      <c r="S4" s="28" t="s">
        <v>144</v>
      </c>
      <c r="T4" s="28" t="s">
        <v>145</v>
      </c>
      <c r="U4" s="29" t="s">
        <v>146</v>
      </c>
      <c r="V4" s="30" t="s">
        <v>147</v>
      </c>
      <c r="W4" s="30" t="s">
        <v>148</v>
      </c>
      <c r="X4" s="30" t="s">
        <v>149</v>
      </c>
      <c r="Y4" s="30" t="s">
        <v>150</v>
      </c>
      <c r="Z4" s="31" t="s">
        <v>151</v>
      </c>
      <c r="AA4" s="28" t="s">
        <v>152</v>
      </c>
      <c r="AB4" s="28" t="s">
        <v>153</v>
      </c>
      <c r="AC4" s="28" t="s">
        <v>154</v>
      </c>
      <c r="AD4" s="28" t="s">
        <v>155</v>
      </c>
      <c r="AE4" s="28" t="s">
        <v>156</v>
      </c>
      <c r="AF4" s="28" t="s">
        <v>157</v>
      </c>
      <c r="AG4" s="29" t="s">
        <v>158</v>
      </c>
      <c r="AH4" s="30" t="s">
        <v>159</v>
      </c>
      <c r="AI4" s="30" t="s">
        <v>160</v>
      </c>
      <c r="AJ4" s="30" t="s">
        <v>161</v>
      </c>
      <c r="AK4" s="30" t="s">
        <v>162</v>
      </c>
      <c r="AL4" s="31" t="s">
        <v>163</v>
      </c>
      <c r="AM4" s="28" t="s">
        <v>164</v>
      </c>
      <c r="AN4" s="28" t="s">
        <v>165</v>
      </c>
      <c r="AO4" s="28" t="s">
        <v>166</v>
      </c>
      <c r="AP4" s="28" t="s">
        <v>167</v>
      </c>
      <c r="AQ4" s="28" t="s">
        <v>168</v>
      </c>
      <c r="AR4" s="28" t="s">
        <v>169</v>
      </c>
      <c r="AS4" s="29" t="s">
        <v>170</v>
      </c>
      <c r="AT4" s="30" t="s">
        <v>171</v>
      </c>
      <c r="AU4" s="30" t="s">
        <v>172</v>
      </c>
      <c r="AV4" s="30" t="s">
        <v>173</v>
      </c>
      <c r="AW4" s="30" t="s">
        <v>174</v>
      </c>
      <c r="AX4" s="31" t="s">
        <v>175</v>
      </c>
      <c r="AY4" s="28" t="s">
        <v>176</v>
      </c>
      <c r="AZ4" s="28" t="s">
        <v>177</v>
      </c>
      <c r="BA4" s="28" t="s">
        <v>178</v>
      </c>
      <c r="BB4" s="28" t="s">
        <v>179</v>
      </c>
      <c r="BC4" s="28" t="s">
        <v>180</v>
      </c>
      <c r="BD4" s="28" t="s">
        <v>181</v>
      </c>
      <c r="BE4" s="29" t="s">
        <v>182</v>
      </c>
      <c r="BF4" s="30" t="s">
        <v>183</v>
      </c>
      <c r="BG4" s="30" t="s">
        <v>184</v>
      </c>
      <c r="BH4" s="30" t="s">
        <v>185</v>
      </c>
      <c r="BI4" s="30" t="s">
        <v>186</v>
      </c>
      <c r="BJ4" s="31" t="s">
        <v>187</v>
      </c>
      <c r="BK4" s="28" t="s">
        <v>188</v>
      </c>
      <c r="BL4" s="28" t="s">
        <v>189</v>
      </c>
      <c r="BM4" s="28" t="s">
        <v>190</v>
      </c>
      <c r="BN4" s="28" t="s">
        <v>191</v>
      </c>
      <c r="BO4" s="28" t="s">
        <v>192</v>
      </c>
      <c r="BP4" s="28" t="s">
        <v>193</v>
      </c>
      <c r="BQ4" s="29" t="s">
        <v>194</v>
      </c>
      <c r="BR4" s="30" t="s">
        <v>195</v>
      </c>
      <c r="BS4" s="30" t="s">
        <v>196</v>
      </c>
      <c r="BT4" s="30" t="s">
        <v>197</v>
      </c>
      <c r="BU4" s="30" t="s">
        <v>198</v>
      </c>
      <c r="BV4" s="31" t="s">
        <v>199</v>
      </c>
      <c r="BW4" s="28" t="s">
        <v>200</v>
      </c>
      <c r="BX4" s="28" t="s">
        <v>201</v>
      </c>
      <c r="BY4" s="28" t="s">
        <v>202</v>
      </c>
      <c r="BZ4" s="28" t="s">
        <v>203</v>
      </c>
      <c r="CA4" s="28" t="s">
        <v>204</v>
      </c>
      <c r="CB4" s="28" t="s">
        <v>205</v>
      </c>
      <c r="CC4" s="29" t="s">
        <v>206</v>
      </c>
      <c r="CD4" s="30" t="s">
        <v>207</v>
      </c>
      <c r="CE4" s="30" t="s">
        <v>208</v>
      </c>
      <c r="CF4" s="30" t="s">
        <v>209</v>
      </c>
      <c r="CG4" s="30" t="s">
        <v>210</v>
      </c>
      <c r="CH4" s="31" t="s">
        <v>211</v>
      </c>
      <c r="CI4" s="28" t="s">
        <v>212</v>
      </c>
      <c r="CJ4" s="28" t="s">
        <v>213</v>
      </c>
      <c r="CK4" s="28" t="s">
        <v>214</v>
      </c>
      <c r="CL4" s="28" t="s">
        <v>215</v>
      </c>
      <c r="CM4" s="28" t="s">
        <v>216</v>
      </c>
      <c r="CN4" s="28" t="s">
        <v>217</v>
      </c>
      <c r="CO4" s="29" t="s">
        <v>218</v>
      </c>
      <c r="CP4" s="30" t="s">
        <v>219</v>
      </c>
      <c r="CQ4" s="30" t="s">
        <v>220</v>
      </c>
      <c r="CR4" s="30" t="s">
        <v>221</v>
      </c>
      <c r="CS4" s="30" t="s">
        <v>222</v>
      </c>
      <c r="CT4" s="31" t="s">
        <v>223</v>
      </c>
      <c r="CU4" s="28" t="s">
        <v>224</v>
      </c>
      <c r="CV4" s="28" t="s">
        <v>225</v>
      </c>
      <c r="CW4" s="28" t="s">
        <v>226</v>
      </c>
      <c r="CX4" s="28" t="s">
        <v>227</v>
      </c>
      <c r="CY4" s="28" t="s">
        <v>228</v>
      </c>
      <c r="CZ4" s="28" t="s">
        <v>229</v>
      </c>
      <c r="DA4" s="29" t="s">
        <v>230</v>
      </c>
      <c r="DB4" s="30" t="s">
        <v>231</v>
      </c>
      <c r="DC4" s="30" t="s">
        <v>232</v>
      </c>
      <c r="DD4" s="30" t="s">
        <v>233</v>
      </c>
      <c r="DE4" s="30" t="s">
        <v>234</v>
      </c>
      <c r="DF4" s="31" t="s">
        <v>235</v>
      </c>
      <c r="DG4" s="28" t="s">
        <v>236</v>
      </c>
      <c r="DH4" s="28" t="s">
        <v>237</v>
      </c>
      <c r="DI4" s="28" t="s">
        <v>238</v>
      </c>
      <c r="DJ4" s="28" t="s">
        <v>239</v>
      </c>
      <c r="DK4" s="28" t="s">
        <v>240</v>
      </c>
      <c r="DL4" s="28" t="s">
        <v>241</v>
      </c>
      <c r="DM4" s="29" t="s">
        <v>242</v>
      </c>
      <c r="DN4" s="30" t="s">
        <v>243</v>
      </c>
      <c r="DO4" s="30" t="s">
        <v>244</v>
      </c>
      <c r="DP4" s="30" t="s">
        <v>245</v>
      </c>
      <c r="DQ4" s="30" t="s">
        <v>246</v>
      </c>
      <c r="DR4" s="31" t="s">
        <v>247</v>
      </c>
      <c r="DS4" s="28" t="s">
        <v>248</v>
      </c>
      <c r="DT4" s="28" t="s">
        <v>249</v>
      </c>
      <c r="DU4" s="28" t="s">
        <v>250</v>
      </c>
      <c r="DV4" s="28" t="s">
        <v>251</v>
      </c>
      <c r="DW4" s="28" t="s">
        <v>252</v>
      </c>
      <c r="DX4" s="28" t="s">
        <v>253</v>
      </c>
      <c r="DY4" s="29" t="s">
        <v>254</v>
      </c>
      <c r="DZ4" s="30" t="s">
        <v>255</v>
      </c>
      <c r="EA4" s="30" t="s">
        <v>256</v>
      </c>
      <c r="EB4" s="30" t="s">
        <v>257</v>
      </c>
      <c r="EC4" s="30" t="s">
        <v>258</v>
      </c>
      <c r="ED4" s="31" t="s">
        <v>259</v>
      </c>
      <c r="EE4" s="28" t="s">
        <v>260</v>
      </c>
      <c r="EF4" s="28" t="s">
        <v>261</v>
      </c>
      <c r="EG4" s="28" t="s">
        <v>262</v>
      </c>
      <c r="EH4" s="28" t="s">
        <v>263</v>
      </c>
      <c r="EI4" s="28" t="s">
        <v>264</v>
      </c>
      <c r="EJ4" s="28" t="s">
        <v>265</v>
      </c>
      <c r="EK4" s="29" t="s">
        <v>266</v>
      </c>
      <c r="EL4" s="30" t="s">
        <v>267</v>
      </c>
      <c r="EM4" s="30" t="s">
        <v>268</v>
      </c>
      <c r="EN4" s="30" t="s">
        <v>269</v>
      </c>
      <c r="EO4" s="30" t="s">
        <v>270</v>
      </c>
      <c r="EP4" s="31" t="s">
        <v>271</v>
      </c>
      <c r="EQ4" s="28" t="s">
        <v>272</v>
      </c>
      <c r="ER4" s="28" t="s">
        <v>273</v>
      </c>
      <c r="ES4" s="28" t="s">
        <v>274</v>
      </c>
      <c r="ET4" s="28" t="s">
        <v>275</v>
      </c>
      <c r="EU4" s="28" t="s">
        <v>276</v>
      </c>
      <c r="EV4" s="28" t="s">
        <v>277</v>
      </c>
      <c r="EW4" s="29" t="s">
        <v>278</v>
      </c>
      <c r="EX4" s="30" t="s">
        <v>279</v>
      </c>
      <c r="EY4" s="30" t="s">
        <v>280</v>
      </c>
      <c r="EZ4" s="30" t="s">
        <v>281</v>
      </c>
      <c r="FA4" s="30" t="s">
        <v>282</v>
      </c>
      <c r="FB4" s="31" t="s">
        <v>283</v>
      </c>
      <c r="FC4" s="28" t="s">
        <v>284</v>
      </c>
      <c r="FD4" s="28" t="s">
        <v>285</v>
      </c>
      <c r="FE4" s="28" t="s">
        <v>286</v>
      </c>
      <c r="FF4" s="28" t="s">
        <v>287</v>
      </c>
      <c r="FG4" s="28" t="s">
        <v>288</v>
      </c>
      <c r="FH4" s="28" t="s">
        <v>289</v>
      </c>
      <c r="FI4" s="29" t="s">
        <v>290</v>
      </c>
      <c r="FJ4" s="30" t="s">
        <v>291</v>
      </c>
      <c r="FK4" s="30" t="s">
        <v>292</v>
      </c>
      <c r="FL4" s="30" t="s">
        <v>293</v>
      </c>
      <c r="FM4" s="30" t="s">
        <v>294</v>
      </c>
      <c r="FN4" s="31" t="s">
        <v>295</v>
      </c>
      <c r="FO4" s="28" t="s">
        <v>296</v>
      </c>
      <c r="FP4" s="28" t="s">
        <v>297</v>
      </c>
      <c r="FQ4" s="28" t="s">
        <v>298</v>
      </c>
      <c r="FR4" s="28" t="s">
        <v>299</v>
      </c>
      <c r="FS4" s="28" t="s">
        <v>300</v>
      </c>
      <c r="FT4" s="28" t="s">
        <v>301</v>
      </c>
      <c r="FU4" s="29" t="s">
        <v>302</v>
      </c>
      <c r="FV4" s="30" t="s">
        <v>303</v>
      </c>
      <c r="FW4" s="30" t="s">
        <v>304</v>
      </c>
      <c r="FX4" s="30" t="s">
        <v>305</v>
      </c>
      <c r="FY4" s="30" t="s">
        <v>306</v>
      </c>
      <c r="FZ4" s="31" t="s">
        <v>307</v>
      </c>
      <c r="GA4" s="28" t="s">
        <v>308</v>
      </c>
      <c r="GB4" s="28" t="s">
        <v>309</v>
      </c>
      <c r="GC4" s="28" t="s">
        <v>310</v>
      </c>
      <c r="GD4" s="28" t="s">
        <v>311</v>
      </c>
      <c r="GE4" s="28" t="s">
        <v>312</v>
      </c>
      <c r="GF4" s="28" t="s">
        <v>313</v>
      </c>
      <c r="GG4" s="29" t="s">
        <v>314</v>
      </c>
      <c r="GH4" s="30" t="s">
        <v>315</v>
      </c>
      <c r="GI4" s="30" t="s">
        <v>316</v>
      </c>
      <c r="GJ4" s="30" t="s">
        <v>317</v>
      </c>
      <c r="GK4" s="30" t="s">
        <v>318</v>
      </c>
      <c r="GL4" s="31" t="s">
        <v>319</v>
      </c>
      <c r="GM4" s="28" t="s">
        <v>320</v>
      </c>
      <c r="GN4" s="28" t="s">
        <v>321</v>
      </c>
      <c r="GO4" s="28" t="s">
        <v>322</v>
      </c>
      <c r="GP4" s="28" t="s">
        <v>323</v>
      </c>
      <c r="GQ4" s="28" t="s">
        <v>324</v>
      </c>
      <c r="GR4" s="28" t="s">
        <v>325</v>
      </c>
      <c r="GS4" s="29" t="s">
        <v>326</v>
      </c>
      <c r="GT4" s="30" t="s">
        <v>327</v>
      </c>
      <c r="GU4" s="30" t="s">
        <v>328</v>
      </c>
      <c r="GV4" s="30" t="s">
        <v>329</v>
      </c>
      <c r="GW4" s="30" t="s">
        <v>330</v>
      </c>
      <c r="GX4" s="31" t="s">
        <v>331</v>
      </c>
      <c r="GY4" s="28" t="s">
        <v>332</v>
      </c>
      <c r="GZ4" s="28" t="s">
        <v>333</v>
      </c>
      <c r="HA4" s="28" t="s">
        <v>334</v>
      </c>
      <c r="HB4" s="28" t="s">
        <v>335</v>
      </c>
      <c r="HC4" s="28" t="s">
        <v>336</v>
      </c>
      <c r="HD4" s="28" t="s">
        <v>337</v>
      </c>
      <c r="HE4" s="29" t="s">
        <v>338</v>
      </c>
      <c r="HF4" s="30" t="s">
        <v>339</v>
      </c>
      <c r="HG4" s="30" t="s">
        <v>340</v>
      </c>
      <c r="HH4" s="30" t="s">
        <v>341</v>
      </c>
      <c r="HI4" s="30" t="s">
        <v>342</v>
      </c>
      <c r="HJ4" s="31" t="s">
        <v>343</v>
      </c>
      <c r="HK4" s="28" t="s">
        <v>344</v>
      </c>
      <c r="HL4" s="28" t="s">
        <v>345</v>
      </c>
      <c r="HM4" s="28" t="s">
        <v>346</v>
      </c>
      <c r="HN4" s="28" t="s">
        <v>347</v>
      </c>
      <c r="HO4" s="28" t="s">
        <v>348</v>
      </c>
      <c r="HP4" s="28" t="s">
        <v>349</v>
      </c>
      <c r="HQ4" s="29" t="s">
        <v>350</v>
      </c>
      <c r="HR4" s="30" t="s">
        <v>351</v>
      </c>
      <c r="HS4" s="30" t="s">
        <v>352</v>
      </c>
      <c r="HT4" s="30" t="s">
        <v>353</v>
      </c>
      <c r="HU4" s="30" t="s">
        <v>354</v>
      </c>
      <c r="HV4" s="31" t="s">
        <v>355</v>
      </c>
      <c r="HW4" s="28" t="s">
        <v>356</v>
      </c>
      <c r="HX4" s="28" t="s">
        <v>357</v>
      </c>
      <c r="HY4" s="28" t="s">
        <v>358</v>
      </c>
      <c r="HZ4" s="28" t="s">
        <v>359</v>
      </c>
      <c r="IA4" s="28" t="s">
        <v>360</v>
      </c>
      <c r="IB4" s="28" t="s">
        <v>361</v>
      </c>
      <c r="IC4" s="29" t="s">
        <v>362</v>
      </c>
      <c r="ID4" s="30" t="s">
        <v>363</v>
      </c>
      <c r="IE4" s="30" t="s">
        <v>364</v>
      </c>
      <c r="IF4" s="30" t="s">
        <v>365</v>
      </c>
      <c r="IG4" s="30" t="s">
        <v>366</v>
      </c>
      <c r="IH4" s="31" t="s">
        <v>367</v>
      </c>
      <c r="II4" s="28" t="s">
        <v>368</v>
      </c>
      <c r="IJ4" s="28" t="s">
        <v>369</v>
      </c>
      <c r="IK4" s="28" t="s">
        <v>370</v>
      </c>
      <c r="IL4" s="28" t="s">
        <v>371</v>
      </c>
      <c r="IM4" s="28" t="s">
        <v>372</v>
      </c>
      <c r="IN4" s="28" t="s">
        <v>373</v>
      </c>
      <c r="IO4" s="29" t="s">
        <v>374</v>
      </c>
      <c r="IP4" s="30" t="s">
        <v>375</v>
      </c>
      <c r="IQ4" s="30" t="s">
        <v>376</v>
      </c>
      <c r="IR4" s="30" t="s">
        <v>377</v>
      </c>
      <c r="IS4" s="30" t="s">
        <v>378</v>
      </c>
      <c r="IT4" s="31" t="s">
        <v>379</v>
      </c>
      <c r="IU4" s="101">
        <v>0</v>
      </c>
    </row>
    <row r="5" spans="1:255" x14ac:dyDescent="0.2">
      <c r="A5">
        <v>1</v>
      </c>
      <c r="B5" s="32">
        <v>0.4</v>
      </c>
      <c r="C5" s="33">
        <v>23</v>
      </c>
      <c r="D5" s="34">
        <v>46</v>
      </c>
      <c r="E5" s="34">
        <v>69</v>
      </c>
      <c r="F5" s="34">
        <v>91</v>
      </c>
      <c r="G5" s="34">
        <v>114</v>
      </c>
      <c r="H5" s="34">
        <v>137</v>
      </c>
      <c r="I5" s="35">
        <v>27</v>
      </c>
      <c r="J5" s="34">
        <v>54</v>
      </c>
      <c r="K5" s="34">
        <v>82</v>
      </c>
      <c r="L5" s="34">
        <v>109</v>
      </c>
      <c r="M5" s="34">
        <v>136</v>
      </c>
      <c r="N5" s="34">
        <v>163</v>
      </c>
      <c r="O5" s="35">
        <v>33</v>
      </c>
      <c r="P5" s="34">
        <v>65</v>
      </c>
      <c r="Q5" s="34">
        <v>98</v>
      </c>
      <c r="R5" s="34">
        <v>130</v>
      </c>
      <c r="S5" s="34">
        <v>163</v>
      </c>
      <c r="T5" s="34">
        <v>195</v>
      </c>
      <c r="U5" s="35">
        <v>40</v>
      </c>
      <c r="V5" s="34">
        <v>79</v>
      </c>
      <c r="W5" s="34">
        <v>119</v>
      </c>
      <c r="X5" s="34">
        <v>158</v>
      </c>
      <c r="Y5" s="34">
        <v>198</v>
      </c>
      <c r="Z5" s="34">
        <v>237</v>
      </c>
      <c r="AA5" s="35">
        <v>46</v>
      </c>
      <c r="AB5" s="34">
        <v>92</v>
      </c>
      <c r="AC5" s="34">
        <v>139</v>
      </c>
      <c r="AD5" s="34">
        <v>185</v>
      </c>
      <c r="AE5" s="34">
        <v>231</v>
      </c>
      <c r="AF5" s="34">
        <v>277</v>
      </c>
      <c r="AG5" s="35">
        <v>55</v>
      </c>
      <c r="AH5" s="34">
        <v>110</v>
      </c>
      <c r="AI5" s="34">
        <v>165</v>
      </c>
      <c r="AJ5" s="34">
        <v>219</v>
      </c>
      <c r="AK5" s="34">
        <v>274</v>
      </c>
      <c r="AL5" s="34">
        <v>329</v>
      </c>
      <c r="AM5" s="35">
        <v>65</v>
      </c>
      <c r="AN5" s="34">
        <v>130</v>
      </c>
      <c r="AO5" s="34">
        <v>195</v>
      </c>
      <c r="AP5" s="34">
        <v>260</v>
      </c>
      <c r="AQ5" s="34">
        <v>325</v>
      </c>
      <c r="AR5" s="36">
        <v>390</v>
      </c>
      <c r="AS5" s="35">
        <v>16</v>
      </c>
      <c r="AT5" s="34">
        <v>32</v>
      </c>
      <c r="AU5" s="34">
        <v>49</v>
      </c>
      <c r="AV5" s="34">
        <v>65</v>
      </c>
      <c r="AW5" s="34">
        <v>81</v>
      </c>
      <c r="AX5" s="34">
        <v>97</v>
      </c>
      <c r="AY5" s="35">
        <v>20</v>
      </c>
      <c r="AZ5" s="34">
        <v>39</v>
      </c>
      <c r="BA5" s="34">
        <v>59</v>
      </c>
      <c r="BB5" s="34">
        <v>78</v>
      </c>
      <c r="BC5" s="34">
        <v>98</v>
      </c>
      <c r="BD5" s="34">
        <v>117</v>
      </c>
      <c r="BE5" s="35">
        <v>23</v>
      </c>
      <c r="BF5" s="34">
        <v>46</v>
      </c>
      <c r="BG5" s="34">
        <v>70</v>
      </c>
      <c r="BH5" s="34">
        <v>93</v>
      </c>
      <c r="BI5" s="34">
        <v>116</v>
      </c>
      <c r="BJ5" s="34">
        <v>139</v>
      </c>
      <c r="BK5" s="35">
        <v>28</v>
      </c>
      <c r="BL5" s="34">
        <v>55</v>
      </c>
      <c r="BM5" s="34">
        <v>83</v>
      </c>
      <c r="BN5" s="34">
        <v>111</v>
      </c>
      <c r="BO5" s="34">
        <v>138</v>
      </c>
      <c r="BP5" s="34">
        <v>166</v>
      </c>
      <c r="BQ5" s="35">
        <v>33</v>
      </c>
      <c r="BR5" s="34">
        <v>66</v>
      </c>
      <c r="BS5" s="34">
        <v>99</v>
      </c>
      <c r="BT5" s="34">
        <v>132</v>
      </c>
      <c r="BU5" s="34">
        <v>165</v>
      </c>
      <c r="BV5" s="34">
        <v>198</v>
      </c>
      <c r="BW5" s="35">
        <v>39</v>
      </c>
      <c r="BX5" s="34">
        <v>79</v>
      </c>
      <c r="BY5" s="34">
        <v>118</v>
      </c>
      <c r="BZ5" s="34">
        <v>157</v>
      </c>
      <c r="CA5" s="34">
        <v>197</v>
      </c>
      <c r="CB5" s="34">
        <v>236</v>
      </c>
      <c r="CC5" s="35">
        <v>47</v>
      </c>
      <c r="CD5" s="34">
        <v>93</v>
      </c>
      <c r="CE5" s="34">
        <v>104</v>
      </c>
      <c r="CF5" s="34">
        <v>186</v>
      </c>
      <c r="CG5" s="34">
        <v>233</v>
      </c>
      <c r="CH5" s="36">
        <v>279</v>
      </c>
      <c r="CI5" s="35">
        <v>12</v>
      </c>
      <c r="CJ5" s="34">
        <v>24</v>
      </c>
      <c r="CK5" s="34">
        <v>37</v>
      </c>
      <c r="CL5" s="34">
        <v>49</v>
      </c>
      <c r="CM5" s="34">
        <v>61</v>
      </c>
      <c r="CN5" s="34">
        <v>73</v>
      </c>
      <c r="CO5" s="35">
        <v>15</v>
      </c>
      <c r="CP5" s="34">
        <v>29</v>
      </c>
      <c r="CQ5" s="34">
        <v>44</v>
      </c>
      <c r="CR5" s="34">
        <v>59</v>
      </c>
      <c r="CS5" s="34">
        <v>73</v>
      </c>
      <c r="CT5" s="34">
        <v>88</v>
      </c>
      <c r="CU5" s="35">
        <v>17</v>
      </c>
      <c r="CV5" s="34">
        <v>35</v>
      </c>
      <c r="CW5" s="34">
        <v>52</v>
      </c>
      <c r="CX5" s="34">
        <v>69</v>
      </c>
      <c r="CY5" s="34">
        <v>87</v>
      </c>
      <c r="CZ5" s="34">
        <v>104</v>
      </c>
      <c r="DA5" s="35">
        <v>21</v>
      </c>
      <c r="DB5" s="34">
        <v>42</v>
      </c>
      <c r="DC5" s="34">
        <v>63</v>
      </c>
      <c r="DD5" s="34">
        <v>83</v>
      </c>
      <c r="DE5" s="34">
        <v>104</v>
      </c>
      <c r="DF5" s="34">
        <v>125</v>
      </c>
      <c r="DG5" s="35">
        <v>25</v>
      </c>
      <c r="DH5" s="34">
        <v>50</v>
      </c>
      <c r="DI5" s="34">
        <v>75</v>
      </c>
      <c r="DJ5" s="34">
        <v>99</v>
      </c>
      <c r="DK5" s="34">
        <v>124</v>
      </c>
      <c r="DL5" s="34">
        <v>149</v>
      </c>
      <c r="DM5" s="35">
        <v>30</v>
      </c>
      <c r="DN5" s="34">
        <v>59</v>
      </c>
      <c r="DO5" s="34">
        <v>89</v>
      </c>
      <c r="DP5" s="34">
        <v>118</v>
      </c>
      <c r="DQ5" s="34">
        <v>148</v>
      </c>
      <c r="DR5" s="34">
        <v>177</v>
      </c>
      <c r="DS5" s="35">
        <v>35</v>
      </c>
      <c r="DT5" s="34">
        <v>70</v>
      </c>
      <c r="DU5" s="34">
        <v>105</v>
      </c>
      <c r="DV5" s="34">
        <v>139</v>
      </c>
      <c r="DW5" s="34">
        <v>174</v>
      </c>
      <c r="DX5" s="36">
        <v>209</v>
      </c>
      <c r="DY5" s="35">
        <v>8</v>
      </c>
      <c r="DZ5" s="34">
        <v>16</v>
      </c>
      <c r="EA5" s="34">
        <v>25</v>
      </c>
      <c r="EB5" s="34">
        <v>33</v>
      </c>
      <c r="EC5" s="34">
        <v>41</v>
      </c>
      <c r="ED5" s="34">
        <v>49</v>
      </c>
      <c r="EE5" s="35">
        <v>10</v>
      </c>
      <c r="EF5" s="34">
        <v>20</v>
      </c>
      <c r="EG5" s="34">
        <v>30</v>
      </c>
      <c r="EH5" s="34">
        <v>39</v>
      </c>
      <c r="EI5" s="34">
        <v>49</v>
      </c>
      <c r="EJ5" s="34">
        <v>59</v>
      </c>
      <c r="EK5" s="35">
        <v>12</v>
      </c>
      <c r="EL5" s="34">
        <v>23</v>
      </c>
      <c r="EM5" s="34">
        <v>35</v>
      </c>
      <c r="EN5" s="34">
        <v>47</v>
      </c>
      <c r="EO5" s="34">
        <v>58</v>
      </c>
      <c r="EP5" s="34">
        <v>70</v>
      </c>
      <c r="EQ5" s="35">
        <v>14</v>
      </c>
      <c r="ER5" s="34">
        <v>28</v>
      </c>
      <c r="ES5" s="34">
        <v>42</v>
      </c>
      <c r="ET5" s="34">
        <v>55</v>
      </c>
      <c r="EU5" s="34">
        <v>69</v>
      </c>
      <c r="EV5" s="34">
        <v>83</v>
      </c>
      <c r="EW5" s="35">
        <v>17</v>
      </c>
      <c r="EX5" s="34">
        <v>33</v>
      </c>
      <c r="EY5" s="34">
        <v>50</v>
      </c>
      <c r="EZ5" s="34">
        <v>66</v>
      </c>
      <c r="FA5" s="34">
        <v>83</v>
      </c>
      <c r="FB5" s="34">
        <v>99</v>
      </c>
      <c r="FC5" s="35">
        <v>20</v>
      </c>
      <c r="FD5" s="34">
        <v>39</v>
      </c>
      <c r="FE5" s="34">
        <v>59</v>
      </c>
      <c r="FF5" s="34">
        <v>79</v>
      </c>
      <c r="FG5" s="34">
        <v>98</v>
      </c>
      <c r="FH5" s="34">
        <v>118</v>
      </c>
      <c r="FI5" s="35">
        <v>23</v>
      </c>
      <c r="FJ5" s="34">
        <v>47</v>
      </c>
      <c r="FK5" s="34">
        <v>70</v>
      </c>
      <c r="FL5" s="34">
        <v>93</v>
      </c>
      <c r="FM5" s="34">
        <v>117</v>
      </c>
      <c r="FN5" s="36">
        <v>140</v>
      </c>
      <c r="FO5" s="35">
        <v>6</v>
      </c>
      <c r="FP5" s="34">
        <v>12</v>
      </c>
      <c r="FQ5" s="34">
        <v>18</v>
      </c>
      <c r="FR5" s="34">
        <v>24</v>
      </c>
      <c r="FS5" s="34">
        <v>30</v>
      </c>
      <c r="FT5" s="34">
        <v>36</v>
      </c>
      <c r="FU5" s="35">
        <v>7</v>
      </c>
      <c r="FV5" s="34">
        <v>15</v>
      </c>
      <c r="FW5" s="34">
        <v>22</v>
      </c>
      <c r="FX5" s="34">
        <v>29</v>
      </c>
      <c r="FY5" s="34">
        <v>37</v>
      </c>
      <c r="FZ5" s="34">
        <v>44</v>
      </c>
      <c r="GA5" s="35">
        <v>9</v>
      </c>
      <c r="GB5" s="34">
        <v>17</v>
      </c>
      <c r="GC5" s="34">
        <v>26</v>
      </c>
      <c r="GD5" s="34">
        <v>35</v>
      </c>
      <c r="GE5" s="34">
        <v>43</v>
      </c>
      <c r="GF5" s="34">
        <v>52</v>
      </c>
      <c r="GG5" s="35">
        <v>10</v>
      </c>
      <c r="GH5" s="34">
        <v>21</v>
      </c>
      <c r="GI5" s="34">
        <v>31</v>
      </c>
      <c r="GJ5" s="34">
        <v>41</v>
      </c>
      <c r="GK5" s="34">
        <v>52</v>
      </c>
      <c r="GL5" s="34">
        <v>62</v>
      </c>
      <c r="GM5" s="35">
        <v>12</v>
      </c>
      <c r="GN5" s="34">
        <v>25</v>
      </c>
      <c r="GO5" s="34">
        <v>37</v>
      </c>
      <c r="GP5" s="34">
        <v>49</v>
      </c>
      <c r="GQ5" s="34">
        <v>62</v>
      </c>
      <c r="GR5" s="34">
        <v>74</v>
      </c>
      <c r="GS5" s="35">
        <v>15</v>
      </c>
      <c r="GT5" s="34">
        <v>30</v>
      </c>
      <c r="GU5" s="34">
        <v>45</v>
      </c>
      <c r="GV5" s="34">
        <v>59</v>
      </c>
      <c r="GW5" s="34">
        <v>74</v>
      </c>
      <c r="GX5" s="34">
        <v>89</v>
      </c>
      <c r="GY5" s="35">
        <v>18</v>
      </c>
      <c r="GZ5" s="34">
        <v>35</v>
      </c>
      <c r="HA5" s="34">
        <v>53</v>
      </c>
      <c r="HB5" s="34">
        <v>70</v>
      </c>
      <c r="HC5" s="34">
        <v>88</v>
      </c>
      <c r="HD5" s="36">
        <v>105</v>
      </c>
      <c r="HE5" s="33">
        <v>4</v>
      </c>
      <c r="HF5" s="34">
        <v>8</v>
      </c>
      <c r="HG5" s="34">
        <v>12</v>
      </c>
      <c r="HH5" s="34">
        <v>16</v>
      </c>
      <c r="HI5" s="34">
        <v>20</v>
      </c>
      <c r="HJ5" s="34">
        <v>24</v>
      </c>
      <c r="HK5" s="35">
        <v>5</v>
      </c>
      <c r="HL5" s="34">
        <v>10</v>
      </c>
      <c r="HM5" s="34">
        <v>15</v>
      </c>
      <c r="HN5" s="34">
        <v>19</v>
      </c>
      <c r="HO5" s="34">
        <v>24</v>
      </c>
      <c r="HP5" s="34">
        <v>29</v>
      </c>
      <c r="HQ5" s="35">
        <v>6</v>
      </c>
      <c r="HR5" s="34">
        <v>12</v>
      </c>
      <c r="HS5" s="34">
        <v>18</v>
      </c>
      <c r="HT5" s="34">
        <v>23</v>
      </c>
      <c r="HU5" s="34">
        <v>29</v>
      </c>
      <c r="HV5" s="34">
        <v>35</v>
      </c>
      <c r="HW5" s="35">
        <v>7</v>
      </c>
      <c r="HX5" s="34">
        <v>14</v>
      </c>
      <c r="HY5" s="34">
        <v>21</v>
      </c>
      <c r="HZ5" s="34">
        <v>28</v>
      </c>
      <c r="IA5" s="34">
        <v>35</v>
      </c>
      <c r="IB5" s="34">
        <v>42</v>
      </c>
      <c r="IC5" s="35">
        <v>8</v>
      </c>
      <c r="ID5" s="34">
        <v>17</v>
      </c>
      <c r="IE5" s="34">
        <v>25</v>
      </c>
      <c r="IF5" s="34">
        <v>33</v>
      </c>
      <c r="IG5" s="34">
        <v>42</v>
      </c>
      <c r="IH5" s="34">
        <v>50</v>
      </c>
      <c r="II5" s="35">
        <v>10</v>
      </c>
      <c r="IJ5" s="34">
        <v>20</v>
      </c>
      <c r="IK5" s="34">
        <v>30</v>
      </c>
      <c r="IL5" s="34">
        <v>39</v>
      </c>
      <c r="IM5" s="34">
        <v>49</v>
      </c>
      <c r="IN5" s="34">
        <v>59</v>
      </c>
      <c r="IO5" s="35">
        <v>12</v>
      </c>
      <c r="IP5" s="34">
        <v>23</v>
      </c>
      <c r="IQ5" s="34">
        <v>35</v>
      </c>
      <c r="IR5" s="34">
        <v>47</v>
      </c>
      <c r="IS5" s="34">
        <v>58</v>
      </c>
      <c r="IT5" s="36">
        <v>70</v>
      </c>
      <c r="IU5" s="4">
        <v>0</v>
      </c>
    </row>
    <row r="6" spans="1:255" x14ac:dyDescent="0.2">
      <c r="A6">
        <v>2</v>
      </c>
      <c r="B6" s="37">
        <v>0.6</v>
      </c>
      <c r="C6" s="38">
        <v>24</v>
      </c>
      <c r="D6">
        <v>47</v>
      </c>
      <c r="E6">
        <v>71</v>
      </c>
      <c r="F6">
        <v>94</v>
      </c>
      <c r="G6">
        <v>118</v>
      </c>
      <c r="H6">
        <v>141</v>
      </c>
      <c r="I6" s="12">
        <v>28</v>
      </c>
      <c r="J6">
        <v>56</v>
      </c>
      <c r="K6">
        <v>84</v>
      </c>
      <c r="L6">
        <v>112</v>
      </c>
      <c r="M6">
        <v>140</v>
      </c>
      <c r="N6">
        <v>168</v>
      </c>
      <c r="O6" s="12">
        <v>33</v>
      </c>
      <c r="P6">
        <v>67</v>
      </c>
      <c r="Q6">
        <v>100</v>
      </c>
      <c r="R6">
        <v>133</v>
      </c>
      <c r="S6">
        <v>167</v>
      </c>
      <c r="T6">
        <v>200</v>
      </c>
      <c r="U6" s="12">
        <v>40</v>
      </c>
      <c r="V6">
        <v>80</v>
      </c>
      <c r="W6">
        <v>120</v>
      </c>
      <c r="X6">
        <v>159</v>
      </c>
      <c r="Y6">
        <v>199</v>
      </c>
      <c r="Z6">
        <v>239</v>
      </c>
      <c r="AA6" s="12">
        <v>48</v>
      </c>
      <c r="AB6">
        <v>95</v>
      </c>
      <c r="AC6">
        <v>143</v>
      </c>
      <c r="AD6">
        <v>191</v>
      </c>
      <c r="AE6">
        <v>238</v>
      </c>
      <c r="AF6">
        <v>286</v>
      </c>
      <c r="AG6" s="12">
        <v>57</v>
      </c>
      <c r="AH6">
        <v>114</v>
      </c>
      <c r="AI6">
        <v>171</v>
      </c>
      <c r="AJ6">
        <v>228</v>
      </c>
      <c r="AK6">
        <v>285</v>
      </c>
      <c r="AL6">
        <v>342</v>
      </c>
      <c r="AM6" s="12">
        <v>68</v>
      </c>
      <c r="AN6">
        <v>136</v>
      </c>
      <c r="AO6">
        <v>204</v>
      </c>
      <c r="AP6">
        <v>271</v>
      </c>
      <c r="AQ6">
        <v>339</v>
      </c>
      <c r="AR6" s="39">
        <v>407</v>
      </c>
      <c r="AS6" s="12">
        <v>17</v>
      </c>
      <c r="AT6">
        <v>33</v>
      </c>
      <c r="AU6">
        <v>50</v>
      </c>
      <c r="AV6">
        <v>67</v>
      </c>
      <c r="AW6">
        <v>83</v>
      </c>
      <c r="AX6">
        <v>100</v>
      </c>
      <c r="AY6" s="12">
        <v>20</v>
      </c>
      <c r="AZ6">
        <v>40</v>
      </c>
      <c r="BA6">
        <v>60</v>
      </c>
      <c r="BB6">
        <v>80</v>
      </c>
      <c r="BC6">
        <v>100</v>
      </c>
      <c r="BD6">
        <v>120</v>
      </c>
      <c r="BE6" s="12">
        <v>24</v>
      </c>
      <c r="BF6">
        <v>48</v>
      </c>
      <c r="BG6">
        <v>72</v>
      </c>
      <c r="BH6">
        <v>95</v>
      </c>
      <c r="BI6">
        <v>119</v>
      </c>
      <c r="BJ6">
        <v>143</v>
      </c>
      <c r="BK6" s="12">
        <v>29</v>
      </c>
      <c r="BL6">
        <v>57</v>
      </c>
      <c r="BM6">
        <v>86</v>
      </c>
      <c r="BN6">
        <v>114</v>
      </c>
      <c r="BO6">
        <v>143</v>
      </c>
      <c r="BP6">
        <v>171</v>
      </c>
      <c r="BQ6" s="12">
        <v>34</v>
      </c>
      <c r="BR6">
        <v>68</v>
      </c>
      <c r="BS6">
        <v>102</v>
      </c>
      <c r="BT6">
        <v>136</v>
      </c>
      <c r="BU6">
        <v>170</v>
      </c>
      <c r="BV6">
        <v>204</v>
      </c>
      <c r="BW6" s="12">
        <v>41</v>
      </c>
      <c r="BX6">
        <v>81</v>
      </c>
      <c r="BY6">
        <v>122</v>
      </c>
      <c r="BZ6">
        <v>163</v>
      </c>
      <c r="CA6">
        <v>203</v>
      </c>
      <c r="CB6">
        <v>244</v>
      </c>
      <c r="CC6" s="12">
        <v>48</v>
      </c>
      <c r="CD6">
        <v>97</v>
      </c>
      <c r="CE6">
        <v>146</v>
      </c>
      <c r="CF6">
        <v>194</v>
      </c>
      <c r="CG6">
        <v>243</v>
      </c>
      <c r="CH6" s="39">
        <v>291</v>
      </c>
      <c r="CI6" s="12">
        <v>13</v>
      </c>
      <c r="CJ6">
        <v>25</v>
      </c>
      <c r="CK6">
        <v>38</v>
      </c>
      <c r="CL6">
        <v>50</v>
      </c>
      <c r="CM6">
        <v>63</v>
      </c>
      <c r="CN6">
        <v>75</v>
      </c>
      <c r="CO6" s="12">
        <v>15</v>
      </c>
      <c r="CP6">
        <v>30</v>
      </c>
      <c r="CQ6">
        <v>45</v>
      </c>
      <c r="CR6">
        <v>60</v>
      </c>
      <c r="CS6">
        <v>75</v>
      </c>
      <c r="CT6">
        <v>90</v>
      </c>
      <c r="CU6" s="12">
        <v>18</v>
      </c>
      <c r="CV6">
        <v>36</v>
      </c>
      <c r="CW6">
        <v>54</v>
      </c>
      <c r="CX6">
        <v>71</v>
      </c>
      <c r="CY6">
        <v>89</v>
      </c>
      <c r="CZ6">
        <v>107</v>
      </c>
      <c r="DA6" s="12">
        <v>21</v>
      </c>
      <c r="DB6">
        <v>43</v>
      </c>
      <c r="DC6">
        <v>64</v>
      </c>
      <c r="DD6">
        <v>85</v>
      </c>
      <c r="DE6">
        <v>107</v>
      </c>
      <c r="DF6">
        <v>128</v>
      </c>
      <c r="DG6" s="12">
        <v>26</v>
      </c>
      <c r="DH6">
        <v>51</v>
      </c>
      <c r="DI6">
        <v>77</v>
      </c>
      <c r="DJ6">
        <v>102</v>
      </c>
      <c r="DK6">
        <v>128</v>
      </c>
      <c r="DL6">
        <v>153</v>
      </c>
      <c r="DM6" s="12">
        <v>31</v>
      </c>
      <c r="DN6">
        <v>61</v>
      </c>
      <c r="DO6">
        <v>92</v>
      </c>
      <c r="DP6">
        <v>122</v>
      </c>
      <c r="DQ6">
        <v>153</v>
      </c>
      <c r="DR6">
        <v>183</v>
      </c>
      <c r="DS6" s="12">
        <v>36</v>
      </c>
      <c r="DT6">
        <v>73</v>
      </c>
      <c r="DU6">
        <v>109</v>
      </c>
      <c r="DV6">
        <v>145</v>
      </c>
      <c r="DW6">
        <v>182</v>
      </c>
      <c r="DX6" s="39">
        <v>218</v>
      </c>
      <c r="DY6" s="12">
        <v>8</v>
      </c>
      <c r="DZ6">
        <v>17</v>
      </c>
      <c r="EA6">
        <v>25</v>
      </c>
      <c r="EB6">
        <v>33</v>
      </c>
      <c r="EC6">
        <v>42</v>
      </c>
      <c r="ED6">
        <v>50</v>
      </c>
      <c r="EE6" s="12">
        <v>10</v>
      </c>
      <c r="EF6">
        <v>20</v>
      </c>
      <c r="EG6">
        <v>30</v>
      </c>
      <c r="EH6">
        <v>40</v>
      </c>
      <c r="EI6">
        <v>50</v>
      </c>
      <c r="EJ6">
        <v>60</v>
      </c>
      <c r="EK6" s="12">
        <v>12</v>
      </c>
      <c r="EL6">
        <v>24</v>
      </c>
      <c r="EM6">
        <v>36</v>
      </c>
      <c r="EN6">
        <v>48</v>
      </c>
      <c r="EO6">
        <v>60</v>
      </c>
      <c r="EP6">
        <v>72</v>
      </c>
      <c r="EQ6" s="12">
        <v>14</v>
      </c>
      <c r="ER6">
        <v>29</v>
      </c>
      <c r="ES6">
        <v>43</v>
      </c>
      <c r="ET6">
        <v>57</v>
      </c>
      <c r="EU6">
        <v>72</v>
      </c>
      <c r="EV6">
        <v>86</v>
      </c>
      <c r="EW6" s="12">
        <v>17</v>
      </c>
      <c r="EX6">
        <v>34</v>
      </c>
      <c r="EY6">
        <v>51</v>
      </c>
      <c r="EZ6">
        <v>68</v>
      </c>
      <c r="FA6">
        <v>85</v>
      </c>
      <c r="FB6">
        <v>102</v>
      </c>
      <c r="FC6" s="12">
        <v>20</v>
      </c>
      <c r="FD6">
        <v>41</v>
      </c>
      <c r="FE6">
        <v>61</v>
      </c>
      <c r="FF6">
        <v>81</v>
      </c>
      <c r="FG6">
        <v>102</v>
      </c>
      <c r="FH6">
        <v>122</v>
      </c>
      <c r="FI6" s="12">
        <v>24</v>
      </c>
      <c r="FJ6">
        <v>49</v>
      </c>
      <c r="FK6">
        <v>73</v>
      </c>
      <c r="FL6">
        <v>97</v>
      </c>
      <c r="FM6">
        <v>122</v>
      </c>
      <c r="FN6" s="39">
        <v>146</v>
      </c>
      <c r="FO6" s="12">
        <v>6</v>
      </c>
      <c r="FP6">
        <v>13</v>
      </c>
      <c r="FQ6">
        <v>19</v>
      </c>
      <c r="FR6">
        <v>25</v>
      </c>
      <c r="FS6">
        <v>32</v>
      </c>
      <c r="FT6">
        <v>38</v>
      </c>
      <c r="FU6" s="12">
        <v>8</v>
      </c>
      <c r="FV6">
        <v>15</v>
      </c>
      <c r="FW6">
        <v>23</v>
      </c>
      <c r="FX6">
        <v>30</v>
      </c>
      <c r="FY6">
        <v>38</v>
      </c>
      <c r="FZ6">
        <v>45</v>
      </c>
      <c r="GA6" s="12">
        <v>9</v>
      </c>
      <c r="GB6">
        <v>18</v>
      </c>
      <c r="GC6">
        <v>27</v>
      </c>
      <c r="GD6">
        <v>36</v>
      </c>
      <c r="GE6">
        <v>45</v>
      </c>
      <c r="GF6">
        <v>54</v>
      </c>
      <c r="GG6" s="12">
        <v>11</v>
      </c>
      <c r="GH6">
        <v>21</v>
      </c>
      <c r="GI6">
        <v>32</v>
      </c>
      <c r="GJ6">
        <v>43</v>
      </c>
      <c r="GK6">
        <v>53</v>
      </c>
      <c r="GL6">
        <v>64</v>
      </c>
      <c r="GM6" s="12">
        <v>13</v>
      </c>
      <c r="GN6">
        <v>26</v>
      </c>
      <c r="GO6">
        <v>39</v>
      </c>
      <c r="GP6">
        <v>51</v>
      </c>
      <c r="GQ6">
        <v>64</v>
      </c>
      <c r="GR6">
        <v>77</v>
      </c>
      <c r="GS6" s="12">
        <v>15</v>
      </c>
      <c r="GT6">
        <v>31</v>
      </c>
      <c r="GU6">
        <v>46</v>
      </c>
      <c r="GV6">
        <v>61</v>
      </c>
      <c r="GW6">
        <v>77</v>
      </c>
      <c r="GX6">
        <v>92</v>
      </c>
      <c r="GY6" s="12">
        <v>18</v>
      </c>
      <c r="GZ6">
        <v>36</v>
      </c>
      <c r="HA6">
        <v>55</v>
      </c>
      <c r="HB6">
        <v>73</v>
      </c>
      <c r="HC6">
        <v>91</v>
      </c>
      <c r="HD6" s="39">
        <v>109</v>
      </c>
      <c r="HE6" s="38">
        <v>4</v>
      </c>
      <c r="HF6">
        <v>8</v>
      </c>
      <c r="HG6">
        <v>13</v>
      </c>
      <c r="HH6">
        <v>17</v>
      </c>
      <c r="HI6">
        <v>21</v>
      </c>
      <c r="HJ6">
        <v>25</v>
      </c>
      <c r="HK6" s="12">
        <v>5</v>
      </c>
      <c r="HL6">
        <v>10</v>
      </c>
      <c r="HM6">
        <v>15</v>
      </c>
      <c r="HN6">
        <v>20</v>
      </c>
      <c r="HO6">
        <v>25</v>
      </c>
      <c r="HP6">
        <v>30</v>
      </c>
      <c r="HQ6" s="12">
        <v>6</v>
      </c>
      <c r="HR6">
        <v>12</v>
      </c>
      <c r="HS6">
        <v>18</v>
      </c>
      <c r="HT6">
        <v>24</v>
      </c>
      <c r="HU6">
        <v>30</v>
      </c>
      <c r="HV6">
        <v>36</v>
      </c>
      <c r="HW6" s="12">
        <v>7</v>
      </c>
      <c r="HX6">
        <v>14</v>
      </c>
      <c r="HY6">
        <v>22</v>
      </c>
      <c r="HZ6">
        <v>29</v>
      </c>
      <c r="IA6">
        <v>36</v>
      </c>
      <c r="IB6">
        <v>43</v>
      </c>
      <c r="IC6" s="12">
        <v>9</v>
      </c>
      <c r="ID6">
        <v>17</v>
      </c>
      <c r="IE6">
        <v>26</v>
      </c>
      <c r="IF6">
        <v>34</v>
      </c>
      <c r="IG6">
        <v>43</v>
      </c>
      <c r="IH6">
        <v>51</v>
      </c>
      <c r="II6" s="12">
        <v>10</v>
      </c>
      <c r="IJ6">
        <v>20</v>
      </c>
      <c r="IK6">
        <v>31</v>
      </c>
      <c r="IL6">
        <v>41</v>
      </c>
      <c r="IM6">
        <v>51</v>
      </c>
      <c r="IN6">
        <v>61</v>
      </c>
      <c r="IO6" s="12">
        <v>12</v>
      </c>
      <c r="IP6">
        <v>24</v>
      </c>
      <c r="IQ6">
        <v>37</v>
      </c>
      <c r="IR6">
        <v>49</v>
      </c>
      <c r="IS6">
        <v>61</v>
      </c>
      <c r="IT6" s="39">
        <v>73</v>
      </c>
      <c r="IU6" s="4">
        <v>0</v>
      </c>
    </row>
    <row r="7" spans="1:255" x14ac:dyDescent="0.2">
      <c r="A7">
        <v>3</v>
      </c>
      <c r="B7" s="37">
        <v>0.8</v>
      </c>
      <c r="C7" s="38">
        <v>24</v>
      </c>
      <c r="D7">
        <v>48</v>
      </c>
      <c r="E7">
        <v>70</v>
      </c>
      <c r="F7">
        <v>97</v>
      </c>
      <c r="G7">
        <v>121</v>
      </c>
      <c r="H7">
        <v>145</v>
      </c>
      <c r="I7" s="12">
        <v>29</v>
      </c>
      <c r="J7">
        <v>57</v>
      </c>
      <c r="K7">
        <v>86</v>
      </c>
      <c r="L7">
        <v>115</v>
      </c>
      <c r="M7">
        <v>143</v>
      </c>
      <c r="N7">
        <v>172</v>
      </c>
      <c r="O7" s="12">
        <v>34</v>
      </c>
      <c r="P7">
        <v>68</v>
      </c>
      <c r="Q7">
        <v>103</v>
      </c>
      <c r="R7">
        <v>137</v>
      </c>
      <c r="S7">
        <v>171</v>
      </c>
      <c r="T7">
        <v>205</v>
      </c>
      <c r="U7" s="12">
        <v>41</v>
      </c>
      <c r="V7">
        <v>82</v>
      </c>
      <c r="W7">
        <v>123</v>
      </c>
      <c r="X7">
        <v>164</v>
      </c>
      <c r="Y7">
        <v>205</v>
      </c>
      <c r="Z7">
        <v>246</v>
      </c>
      <c r="AA7" s="12">
        <v>49</v>
      </c>
      <c r="AB7">
        <v>98</v>
      </c>
      <c r="AC7">
        <v>148</v>
      </c>
      <c r="AD7">
        <v>197</v>
      </c>
      <c r="AE7">
        <v>246</v>
      </c>
      <c r="AF7">
        <v>295</v>
      </c>
      <c r="AG7" s="12">
        <v>59</v>
      </c>
      <c r="AH7">
        <v>118</v>
      </c>
      <c r="AI7">
        <v>177</v>
      </c>
      <c r="AJ7">
        <v>236</v>
      </c>
      <c r="AK7">
        <v>295</v>
      </c>
      <c r="AL7">
        <v>354</v>
      </c>
      <c r="AM7" s="12">
        <v>70</v>
      </c>
      <c r="AN7">
        <v>141</v>
      </c>
      <c r="AO7">
        <v>211</v>
      </c>
      <c r="AP7">
        <v>281</v>
      </c>
      <c r="AQ7">
        <v>352</v>
      </c>
      <c r="AR7" s="39">
        <v>422</v>
      </c>
      <c r="AS7" s="12">
        <v>17</v>
      </c>
      <c r="AT7">
        <v>34</v>
      </c>
      <c r="AU7">
        <v>52</v>
      </c>
      <c r="AV7">
        <v>69</v>
      </c>
      <c r="AW7">
        <v>86</v>
      </c>
      <c r="AX7">
        <v>103</v>
      </c>
      <c r="AY7" s="12">
        <v>20</v>
      </c>
      <c r="AZ7">
        <v>41</v>
      </c>
      <c r="BA7">
        <v>61</v>
      </c>
      <c r="BB7">
        <v>81</v>
      </c>
      <c r="BC7">
        <v>102</v>
      </c>
      <c r="BD7">
        <v>122</v>
      </c>
      <c r="BE7" s="12">
        <v>24</v>
      </c>
      <c r="BF7">
        <v>49</v>
      </c>
      <c r="BG7">
        <v>73</v>
      </c>
      <c r="BH7">
        <v>97</v>
      </c>
      <c r="BI7">
        <v>122</v>
      </c>
      <c r="BJ7">
        <v>146</v>
      </c>
      <c r="BK7" s="12">
        <v>29</v>
      </c>
      <c r="BL7">
        <v>58</v>
      </c>
      <c r="BM7">
        <v>88</v>
      </c>
      <c r="BN7">
        <v>117</v>
      </c>
      <c r="BO7">
        <v>146</v>
      </c>
      <c r="BP7">
        <v>175</v>
      </c>
      <c r="BQ7" s="12">
        <v>35</v>
      </c>
      <c r="BR7">
        <v>70</v>
      </c>
      <c r="BS7">
        <v>105</v>
      </c>
      <c r="BT7">
        <v>140</v>
      </c>
      <c r="BU7">
        <v>175</v>
      </c>
      <c r="BV7">
        <v>210</v>
      </c>
      <c r="BW7" s="12">
        <v>42</v>
      </c>
      <c r="BX7">
        <v>84</v>
      </c>
      <c r="BY7">
        <v>126</v>
      </c>
      <c r="BZ7">
        <v>168</v>
      </c>
      <c r="CA7">
        <v>210</v>
      </c>
      <c r="CB7">
        <v>252</v>
      </c>
      <c r="CC7" s="12">
        <v>50</v>
      </c>
      <c r="CD7">
        <v>100</v>
      </c>
      <c r="CE7">
        <v>151</v>
      </c>
      <c r="CF7">
        <v>201</v>
      </c>
      <c r="CG7">
        <v>251</v>
      </c>
      <c r="CH7" s="39">
        <v>301</v>
      </c>
      <c r="CI7" s="12">
        <v>13</v>
      </c>
      <c r="CJ7">
        <v>26</v>
      </c>
      <c r="CK7">
        <v>39</v>
      </c>
      <c r="CL7">
        <v>52</v>
      </c>
      <c r="CM7">
        <v>65</v>
      </c>
      <c r="CN7">
        <v>78</v>
      </c>
      <c r="CO7" s="12">
        <v>15</v>
      </c>
      <c r="CP7">
        <v>31</v>
      </c>
      <c r="CQ7">
        <v>46</v>
      </c>
      <c r="CR7">
        <v>61</v>
      </c>
      <c r="CS7">
        <v>77</v>
      </c>
      <c r="CT7">
        <v>92</v>
      </c>
      <c r="CU7" s="12">
        <v>18</v>
      </c>
      <c r="CV7">
        <v>37</v>
      </c>
      <c r="CW7">
        <v>55</v>
      </c>
      <c r="CX7">
        <v>73</v>
      </c>
      <c r="CY7">
        <v>92</v>
      </c>
      <c r="CZ7">
        <v>110</v>
      </c>
      <c r="DA7" s="12">
        <v>22</v>
      </c>
      <c r="DB7">
        <v>44</v>
      </c>
      <c r="DC7">
        <v>66</v>
      </c>
      <c r="DD7">
        <v>87</v>
      </c>
      <c r="DE7">
        <v>109</v>
      </c>
      <c r="DF7">
        <v>131</v>
      </c>
      <c r="DG7" s="12">
        <v>26</v>
      </c>
      <c r="DH7">
        <v>53</v>
      </c>
      <c r="DI7">
        <v>79</v>
      </c>
      <c r="DJ7">
        <v>105</v>
      </c>
      <c r="DK7">
        <v>132</v>
      </c>
      <c r="DL7">
        <v>158</v>
      </c>
      <c r="DM7" s="12">
        <v>32</v>
      </c>
      <c r="DN7">
        <v>63</v>
      </c>
      <c r="DO7">
        <v>95</v>
      </c>
      <c r="DP7">
        <v>126</v>
      </c>
      <c r="DQ7">
        <v>158</v>
      </c>
      <c r="DR7">
        <v>189</v>
      </c>
      <c r="DS7" s="12">
        <v>38</v>
      </c>
      <c r="DT7">
        <v>75</v>
      </c>
      <c r="DU7">
        <v>113</v>
      </c>
      <c r="DV7">
        <v>151</v>
      </c>
      <c r="DW7">
        <v>188</v>
      </c>
      <c r="DX7" s="39">
        <v>226</v>
      </c>
      <c r="DY7" s="12">
        <v>9</v>
      </c>
      <c r="DZ7">
        <v>17</v>
      </c>
      <c r="EA7">
        <v>26</v>
      </c>
      <c r="EB7">
        <v>35</v>
      </c>
      <c r="EC7">
        <v>43</v>
      </c>
      <c r="ED7">
        <v>52</v>
      </c>
      <c r="EE7" s="12">
        <v>10</v>
      </c>
      <c r="EF7">
        <v>20</v>
      </c>
      <c r="EG7">
        <v>31</v>
      </c>
      <c r="EH7">
        <v>41</v>
      </c>
      <c r="EI7">
        <v>51</v>
      </c>
      <c r="EJ7">
        <v>61</v>
      </c>
      <c r="EK7" s="12">
        <v>12</v>
      </c>
      <c r="EL7">
        <v>24</v>
      </c>
      <c r="EM7">
        <v>37</v>
      </c>
      <c r="EN7">
        <v>49</v>
      </c>
      <c r="EO7">
        <v>61</v>
      </c>
      <c r="EP7">
        <v>73</v>
      </c>
      <c r="EQ7" s="12">
        <v>15</v>
      </c>
      <c r="ER7">
        <v>29</v>
      </c>
      <c r="ES7">
        <v>44</v>
      </c>
      <c r="ET7">
        <v>59</v>
      </c>
      <c r="EU7">
        <v>73</v>
      </c>
      <c r="EV7">
        <v>88</v>
      </c>
      <c r="EW7" s="12">
        <v>18</v>
      </c>
      <c r="EX7">
        <v>35</v>
      </c>
      <c r="EY7">
        <v>53</v>
      </c>
      <c r="EZ7">
        <v>70</v>
      </c>
      <c r="FA7">
        <v>88</v>
      </c>
      <c r="FB7">
        <v>105</v>
      </c>
      <c r="FC7" s="12">
        <v>21</v>
      </c>
      <c r="FD7">
        <v>42</v>
      </c>
      <c r="FE7">
        <v>63</v>
      </c>
      <c r="FF7">
        <v>84</v>
      </c>
      <c r="FG7">
        <v>105</v>
      </c>
      <c r="FH7">
        <v>126</v>
      </c>
      <c r="FI7" s="12">
        <v>25</v>
      </c>
      <c r="FJ7">
        <v>50</v>
      </c>
      <c r="FK7">
        <v>76</v>
      </c>
      <c r="FL7">
        <v>101</v>
      </c>
      <c r="FM7">
        <v>126</v>
      </c>
      <c r="FN7" s="39">
        <v>151</v>
      </c>
      <c r="FO7" s="12">
        <v>7</v>
      </c>
      <c r="FP7">
        <v>13</v>
      </c>
      <c r="FQ7">
        <v>20</v>
      </c>
      <c r="FR7">
        <v>26</v>
      </c>
      <c r="FS7">
        <v>33</v>
      </c>
      <c r="FT7">
        <v>39</v>
      </c>
      <c r="FU7" s="12">
        <v>8</v>
      </c>
      <c r="FV7">
        <v>15</v>
      </c>
      <c r="FW7">
        <v>23</v>
      </c>
      <c r="FX7">
        <v>31</v>
      </c>
      <c r="FY7">
        <v>38</v>
      </c>
      <c r="FZ7">
        <v>46</v>
      </c>
      <c r="GA7" s="12">
        <v>9</v>
      </c>
      <c r="GB7">
        <v>18</v>
      </c>
      <c r="GC7">
        <v>28</v>
      </c>
      <c r="GD7">
        <v>37</v>
      </c>
      <c r="GE7">
        <v>46</v>
      </c>
      <c r="GF7">
        <v>55</v>
      </c>
      <c r="GG7" s="12">
        <v>11</v>
      </c>
      <c r="GH7">
        <v>22</v>
      </c>
      <c r="GI7">
        <v>33</v>
      </c>
      <c r="GJ7">
        <v>44</v>
      </c>
      <c r="GK7">
        <v>55</v>
      </c>
      <c r="GL7">
        <v>66</v>
      </c>
      <c r="GM7" s="12">
        <v>13</v>
      </c>
      <c r="GN7">
        <v>26</v>
      </c>
      <c r="GO7">
        <v>40</v>
      </c>
      <c r="GP7">
        <v>53</v>
      </c>
      <c r="GQ7">
        <v>66</v>
      </c>
      <c r="GR7">
        <v>79</v>
      </c>
      <c r="GS7" s="12">
        <v>16</v>
      </c>
      <c r="GT7">
        <v>32</v>
      </c>
      <c r="GU7">
        <v>48</v>
      </c>
      <c r="GV7">
        <v>63</v>
      </c>
      <c r="GW7">
        <v>79</v>
      </c>
      <c r="GX7">
        <v>95</v>
      </c>
      <c r="GY7" s="12">
        <v>19</v>
      </c>
      <c r="GZ7">
        <v>38</v>
      </c>
      <c r="HA7">
        <v>57</v>
      </c>
      <c r="HB7">
        <v>75</v>
      </c>
      <c r="HC7">
        <v>94</v>
      </c>
      <c r="HD7" s="39">
        <v>113</v>
      </c>
      <c r="HE7" s="38">
        <v>4</v>
      </c>
      <c r="HF7">
        <v>9</v>
      </c>
      <c r="HG7">
        <v>13</v>
      </c>
      <c r="HH7">
        <v>17</v>
      </c>
      <c r="HI7">
        <v>22</v>
      </c>
      <c r="HJ7">
        <v>26</v>
      </c>
      <c r="HK7" s="12">
        <v>5</v>
      </c>
      <c r="HL7">
        <v>10</v>
      </c>
      <c r="HM7">
        <v>16</v>
      </c>
      <c r="HN7">
        <v>21</v>
      </c>
      <c r="HO7">
        <v>26</v>
      </c>
      <c r="HP7">
        <v>31</v>
      </c>
      <c r="HQ7" s="12">
        <v>6</v>
      </c>
      <c r="HR7">
        <v>12</v>
      </c>
      <c r="HS7">
        <v>19</v>
      </c>
      <c r="HT7">
        <v>25</v>
      </c>
      <c r="HU7">
        <v>31</v>
      </c>
      <c r="HV7">
        <v>37</v>
      </c>
      <c r="HW7" s="12">
        <v>7</v>
      </c>
      <c r="HX7">
        <v>15</v>
      </c>
      <c r="HY7">
        <v>22</v>
      </c>
      <c r="HZ7">
        <v>29</v>
      </c>
      <c r="IA7">
        <v>37</v>
      </c>
      <c r="IB7">
        <v>44</v>
      </c>
      <c r="IC7" s="12">
        <v>9</v>
      </c>
      <c r="ID7">
        <v>18</v>
      </c>
      <c r="IE7">
        <v>27</v>
      </c>
      <c r="IF7">
        <v>35</v>
      </c>
      <c r="IG7">
        <v>44</v>
      </c>
      <c r="IH7">
        <v>53</v>
      </c>
      <c r="II7" s="12">
        <v>11</v>
      </c>
      <c r="IJ7">
        <v>21</v>
      </c>
      <c r="IK7">
        <v>32</v>
      </c>
      <c r="IL7">
        <v>42</v>
      </c>
      <c r="IM7">
        <v>53</v>
      </c>
      <c r="IN7">
        <v>63</v>
      </c>
      <c r="IO7" s="12">
        <v>13</v>
      </c>
      <c r="IP7">
        <v>25</v>
      </c>
      <c r="IQ7">
        <v>38</v>
      </c>
      <c r="IR7">
        <v>50</v>
      </c>
      <c r="IS7">
        <v>63</v>
      </c>
      <c r="IT7" s="39">
        <v>75</v>
      </c>
      <c r="IU7" s="4">
        <v>0</v>
      </c>
    </row>
    <row r="8" spans="1:255" x14ac:dyDescent="0.2">
      <c r="A8">
        <v>4</v>
      </c>
      <c r="B8" s="37">
        <v>1</v>
      </c>
      <c r="C8" s="38">
        <v>25</v>
      </c>
      <c r="D8">
        <v>49</v>
      </c>
      <c r="E8">
        <v>74</v>
      </c>
      <c r="F8">
        <v>99</v>
      </c>
      <c r="G8">
        <v>123</v>
      </c>
      <c r="H8">
        <v>148</v>
      </c>
      <c r="I8" s="12">
        <v>29</v>
      </c>
      <c r="J8">
        <v>59</v>
      </c>
      <c r="K8">
        <v>88</v>
      </c>
      <c r="L8">
        <v>117</v>
      </c>
      <c r="M8">
        <v>147</v>
      </c>
      <c r="N8">
        <v>176</v>
      </c>
      <c r="O8" s="12">
        <v>35</v>
      </c>
      <c r="P8">
        <v>70</v>
      </c>
      <c r="Q8">
        <v>105</v>
      </c>
      <c r="R8">
        <v>140</v>
      </c>
      <c r="S8">
        <v>175</v>
      </c>
      <c r="T8">
        <v>210</v>
      </c>
      <c r="U8" s="12">
        <v>42</v>
      </c>
      <c r="V8">
        <v>84</v>
      </c>
      <c r="W8">
        <v>127</v>
      </c>
      <c r="X8">
        <v>169</v>
      </c>
      <c r="Y8">
        <v>211</v>
      </c>
      <c r="Z8">
        <v>253</v>
      </c>
      <c r="AA8" s="12">
        <v>51</v>
      </c>
      <c r="AB8">
        <v>101</v>
      </c>
      <c r="AC8">
        <v>152</v>
      </c>
      <c r="AD8">
        <v>203</v>
      </c>
      <c r="AE8">
        <v>253</v>
      </c>
      <c r="AF8">
        <v>304</v>
      </c>
      <c r="AG8" s="12">
        <v>61</v>
      </c>
      <c r="AH8">
        <v>122</v>
      </c>
      <c r="AI8">
        <v>183</v>
      </c>
      <c r="AJ8">
        <v>243</v>
      </c>
      <c r="AK8">
        <v>304</v>
      </c>
      <c r="AL8">
        <v>365</v>
      </c>
      <c r="AM8" s="12">
        <v>73</v>
      </c>
      <c r="AN8">
        <v>146</v>
      </c>
      <c r="AO8">
        <v>219</v>
      </c>
      <c r="AP8">
        <v>291</v>
      </c>
      <c r="AQ8">
        <v>364</v>
      </c>
      <c r="AR8" s="39">
        <v>437</v>
      </c>
      <c r="AS8" s="12">
        <v>18</v>
      </c>
      <c r="AT8">
        <v>35</v>
      </c>
      <c r="AU8">
        <v>53</v>
      </c>
      <c r="AV8">
        <v>70</v>
      </c>
      <c r="AW8">
        <v>88</v>
      </c>
      <c r="AX8">
        <v>105</v>
      </c>
      <c r="AY8" s="12">
        <v>21</v>
      </c>
      <c r="AZ8">
        <v>42</v>
      </c>
      <c r="BA8">
        <v>63</v>
      </c>
      <c r="BB8">
        <v>83</v>
      </c>
      <c r="BC8">
        <v>104</v>
      </c>
      <c r="BD8">
        <v>125</v>
      </c>
      <c r="BE8" s="12">
        <v>25</v>
      </c>
      <c r="BF8">
        <v>50</v>
      </c>
      <c r="BG8">
        <v>75</v>
      </c>
      <c r="BH8">
        <v>99</v>
      </c>
      <c r="BI8">
        <v>124</v>
      </c>
      <c r="BJ8">
        <v>149</v>
      </c>
      <c r="BK8" s="12">
        <v>30</v>
      </c>
      <c r="BL8">
        <v>60</v>
      </c>
      <c r="BM8">
        <v>90</v>
      </c>
      <c r="BN8">
        <v>119</v>
      </c>
      <c r="BO8">
        <v>149</v>
      </c>
      <c r="BP8">
        <v>179</v>
      </c>
      <c r="BQ8" s="12">
        <v>36</v>
      </c>
      <c r="BR8">
        <v>72</v>
      </c>
      <c r="BS8">
        <v>108</v>
      </c>
      <c r="BT8">
        <v>144</v>
      </c>
      <c r="BU8">
        <v>180</v>
      </c>
      <c r="BV8">
        <v>216</v>
      </c>
      <c r="BW8" s="12">
        <v>43</v>
      </c>
      <c r="BX8">
        <v>87</v>
      </c>
      <c r="BY8">
        <v>130</v>
      </c>
      <c r="BZ8">
        <v>173</v>
      </c>
      <c r="CA8">
        <v>217</v>
      </c>
      <c r="CB8">
        <v>260</v>
      </c>
      <c r="CC8" s="12">
        <v>52</v>
      </c>
      <c r="CD8">
        <v>104</v>
      </c>
      <c r="CE8">
        <v>156</v>
      </c>
      <c r="CF8">
        <v>208</v>
      </c>
      <c r="CG8">
        <v>260</v>
      </c>
      <c r="CH8" s="39">
        <v>312</v>
      </c>
      <c r="CI8" s="12">
        <v>13</v>
      </c>
      <c r="CJ8">
        <v>26</v>
      </c>
      <c r="CK8">
        <v>40</v>
      </c>
      <c r="CL8">
        <v>53</v>
      </c>
      <c r="CM8">
        <v>66</v>
      </c>
      <c r="CN8">
        <v>79</v>
      </c>
      <c r="CO8" s="12">
        <v>16</v>
      </c>
      <c r="CP8">
        <v>31</v>
      </c>
      <c r="CQ8">
        <v>47</v>
      </c>
      <c r="CR8">
        <v>63</v>
      </c>
      <c r="CS8">
        <v>78</v>
      </c>
      <c r="CT8">
        <v>94</v>
      </c>
      <c r="CU8" s="12">
        <v>19</v>
      </c>
      <c r="CV8">
        <v>37</v>
      </c>
      <c r="CW8">
        <v>56</v>
      </c>
      <c r="CX8">
        <v>75</v>
      </c>
      <c r="CY8">
        <v>93</v>
      </c>
      <c r="CZ8">
        <v>112</v>
      </c>
      <c r="DA8" s="12">
        <v>22</v>
      </c>
      <c r="DB8">
        <v>45</v>
      </c>
      <c r="DC8">
        <v>67</v>
      </c>
      <c r="DD8">
        <v>89</v>
      </c>
      <c r="DE8">
        <v>112</v>
      </c>
      <c r="DF8">
        <v>134</v>
      </c>
      <c r="DG8" s="12">
        <v>27</v>
      </c>
      <c r="DH8">
        <v>54</v>
      </c>
      <c r="DI8">
        <v>81</v>
      </c>
      <c r="DJ8">
        <v>108</v>
      </c>
      <c r="DK8">
        <v>135</v>
      </c>
      <c r="DL8">
        <v>162</v>
      </c>
      <c r="DM8" s="12">
        <v>33</v>
      </c>
      <c r="DN8">
        <v>65</v>
      </c>
      <c r="DO8">
        <v>98</v>
      </c>
      <c r="DP8">
        <v>130</v>
      </c>
      <c r="DQ8">
        <v>163</v>
      </c>
      <c r="DR8">
        <v>195</v>
      </c>
      <c r="DS8" s="12">
        <v>39</v>
      </c>
      <c r="DT8">
        <v>78</v>
      </c>
      <c r="DU8">
        <v>117</v>
      </c>
      <c r="DV8">
        <v>156</v>
      </c>
      <c r="DW8">
        <v>195</v>
      </c>
      <c r="DX8" s="39">
        <v>234</v>
      </c>
      <c r="DY8" s="12">
        <v>9</v>
      </c>
      <c r="DZ8">
        <v>18</v>
      </c>
      <c r="EA8">
        <v>27</v>
      </c>
      <c r="EB8">
        <v>35</v>
      </c>
      <c r="EC8">
        <v>44</v>
      </c>
      <c r="ED8">
        <v>53</v>
      </c>
      <c r="EE8" s="12">
        <v>11</v>
      </c>
      <c r="EF8">
        <v>21</v>
      </c>
      <c r="EG8">
        <v>32</v>
      </c>
      <c r="EH8">
        <v>42</v>
      </c>
      <c r="EI8">
        <v>53</v>
      </c>
      <c r="EJ8">
        <v>63</v>
      </c>
      <c r="EK8" s="12">
        <v>13</v>
      </c>
      <c r="EL8">
        <v>25</v>
      </c>
      <c r="EM8">
        <v>38</v>
      </c>
      <c r="EN8">
        <v>50</v>
      </c>
      <c r="EO8">
        <v>63</v>
      </c>
      <c r="EP8">
        <v>75</v>
      </c>
      <c r="EQ8" s="12">
        <v>15</v>
      </c>
      <c r="ER8">
        <v>30</v>
      </c>
      <c r="ES8">
        <v>45</v>
      </c>
      <c r="ET8">
        <v>60</v>
      </c>
      <c r="EU8">
        <v>75</v>
      </c>
      <c r="EV8">
        <v>90</v>
      </c>
      <c r="EW8" s="12">
        <v>18</v>
      </c>
      <c r="EX8">
        <v>36</v>
      </c>
      <c r="EY8">
        <v>54</v>
      </c>
      <c r="EZ8">
        <v>72</v>
      </c>
      <c r="FA8">
        <v>90</v>
      </c>
      <c r="FB8">
        <v>108</v>
      </c>
      <c r="FC8" s="12">
        <v>22</v>
      </c>
      <c r="FD8">
        <v>43</v>
      </c>
      <c r="FE8">
        <v>65</v>
      </c>
      <c r="FF8">
        <v>87</v>
      </c>
      <c r="FG8">
        <v>108</v>
      </c>
      <c r="FH8">
        <v>130</v>
      </c>
      <c r="FI8" s="12">
        <v>26</v>
      </c>
      <c r="FJ8">
        <v>52</v>
      </c>
      <c r="FK8">
        <v>78</v>
      </c>
      <c r="FL8">
        <v>104</v>
      </c>
      <c r="FM8">
        <v>130</v>
      </c>
      <c r="FN8" s="39">
        <v>156</v>
      </c>
      <c r="FO8" s="12">
        <v>7</v>
      </c>
      <c r="FP8">
        <v>13</v>
      </c>
      <c r="FQ8">
        <v>20</v>
      </c>
      <c r="FR8">
        <v>26</v>
      </c>
      <c r="FS8">
        <v>33</v>
      </c>
      <c r="FT8">
        <v>39</v>
      </c>
      <c r="FU8" s="12">
        <v>8</v>
      </c>
      <c r="FV8">
        <v>16</v>
      </c>
      <c r="FW8">
        <v>24</v>
      </c>
      <c r="FX8">
        <v>31</v>
      </c>
      <c r="FY8">
        <v>39</v>
      </c>
      <c r="FZ8">
        <v>47</v>
      </c>
      <c r="GA8" s="12">
        <v>9</v>
      </c>
      <c r="GB8">
        <v>19</v>
      </c>
      <c r="GC8">
        <v>28</v>
      </c>
      <c r="GD8">
        <v>37</v>
      </c>
      <c r="GE8">
        <v>47</v>
      </c>
      <c r="GF8">
        <v>56</v>
      </c>
      <c r="GG8" s="12">
        <v>11</v>
      </c>
      <c r="GH8">
        <v>22</v>
      </c>
      <c r="GI8">
        <v>34</v>
      </c>
      <c r="GJ8">
        <v>45</v>
      </c>
      <c r="GK8">
        <v>56</v>
      </c>
      <c r="GL8">
        <v>67</v>
      </c>
      <c r="GM8" s="12">
        <v>14</v>
      </c>
      <c r="GN8">
        <v>27</v>
      </c>
      <c r="GO8">
        <v>41</v>
      </c>
      <c r="GP8">
        <v>54</v>
      </c>
      <c r="GQ8">
        <v>68</v>
      </c>
      <c r="GR8">
        <v>81</v>
      </c>
      <c r="GS8" s="12">
        <v>16</v>
      </c>
      <c r="GT8">
        <v>33</v>
      </c>
      <c r="GU8">
        <v>49</v>
      </c>
      <c r="GV8">
        <v>65</v>
      </c>
      <c r="GW8">
        <v>82</v>
      </c>
      <c r="GX8">
        <v>98</v>
      </c>
      <c r="GY8" s="12">
        <v>20</v>
      </c>
      <c r="GZ8">
        <v>39</v>
      </c>
      <c r="HA8">
        <v>59</v>
      </c>
      <c r="HB8">
        <v>78</v>
      </c>
      <c r="HC8">
        <v>98</v>
      </c>
      <c r="HD8" s="39">
        <v>117</v>
      </c>
      <c r="HE8" s="38">
        <v>4</v>
      </c>
      <c r="HF8">
        <v>9</v>
      </c>
      <c r="HG8">
        <v>13</v>
      </c>
      <c r="HH8">
        <v>17</v>
      </c>
      <c r="HI8">
        <v>22</v>
      </c>
      <c r="HJ8">
        <v>26</v>
      </c>
      <c r="HK8" s="12">
        <v>5</v>
      </c>
      <c r="HL8">
        <v>10</v>
      </c>
      <c r="HM8">
        <v>16</v>
      </c>
      <c r="HN8">
        <v>21</v>
      </c>
      <c r="HO8">
        <v>26</v>
      </c>
      <c r="HP8">
        <v>31</v>
      </c>
      <c r="HQ8" s="12">
        <v>6</v>
      </c>
      <c r="HR8">
        <v>12</v>
      </c>
      <c r="HS8">
        <v>19</v>
      </c>
      <c r="HT8">
        <v>25</v>
      </c>
      <c r="HU8">
        <v>31</v>
      </c>
      <c r="HV8">
        <v>37</v>
      </c>
      <c r="HW8" s="12">
        <v>8</v>
      </c>
      <c r="HX8">
        <v>15</v>
      </c>
      <c r="HY8">
        <v>23</v>
      </c>
      <c r="HZ8">
        <v>30</v>
      </c>
      <c r="IA8">
        <v>38</v>
      </c>
      <c r="IB8">
        <v>45</v>
      </c>
      <c r="IC8" s="12">
        <v>9</v>
      </c>
      <c r="ID8">
        <v>18</v>
      </c>
      <c r="IE8">
        <v>27</v>
      </c>
      <c r="IF8">
        <v>36</v>
      </c>
      <c r="IG8">
        <v>45</v>
      </c>
      <c r="IH8">
        <v>54</v>
      </c>
      <c r="II8" s="12">
        <v>11</v>
      </c>
      <c r="IJ8">
        <v>22</v>
      </c>
      <c r="IK8">
        <v>33</v>
      </c>
      <c r="IL8">
        <v>43</v>
      </c>
      <c r="IM8">
        <v>54</v>
      </c>
      <c r="IN8">
        <v>65</v>
      </c>
      <c r="IO8" s="12">
        <v>13</v>
      </c>
      <c r="IP8">
        <v>26</v>
      </c>
      <c r="IQ8">
        <v>39</v>
      </c>
      <c r="IR8">
        <v>52</v>
      </c>
      <c r="IS8">
        <v>65</v>
      </c>
      <c r="IT8" s="39">
        <v>78</v>
      </c>
      <c r="IU8" s="4">
        <v>0</v>
      </c>
    </row>
    <row r="9" spans="1:255" x14ac:dyDescent="0.2">
      <c r="A9">
        <v>5</v>
      </c>
      <c r="B9" s="37">
        <v>1.2</v>
      </c>
      <c r="C9" s="38">
        <v>25</v>
      </c>
      <c r="D9">
        <v>51</v>
      </c>
      <c r="E9">
        <v>76</v>
      </c>
      <c r="F9">
        <v>101</v>
      </c>
      <c r="G9">
        <v>127</v>
      </c>
      <c r="H9">
        <v>152</v>
      </c>
      <c r="I9" s="12">
        <v>30</v>
      </c>
      <c r="J9">
        <v>60</v>
      </c>
      <c r="K9">
        <v>90</v>
      </c>
      <c r="L9">
        <v>120</v>
      </c>
      <c r="M9">
        <v>150</v>
      </c>
      <c r="N9">
        <v>180</v>
      </c>
      <c r="O9" s="12">
        <v>36</v>
      </c>
      <c r="P9">
        <v>72</v>
      </c>
      <c r="Q9">
        <v>108</v>
      </c>
      <c r="R9">
        <v>143</v>
      </c>
      <c r="S9">
        <v>179</v>
      </c>
      <c r="T9">
        <v>215</v>
      </c>
      <c r="U9" s="12">
        <v>43</v>
      </c>
      <c r="V9">
        <v>86</v>
      </c>
      <c r="W9">
        <v>130</v>
      </c>
      <c r="X9">
        <v>173</v>
      </c>
      <c r="Y9">
        <v>216</v>
      </c>
      <c r="Z9">
        <v>259</v>
      </c>
      <c r="AA9" s="12">
        <v>52</v>
      </c>
      <c r="AB9">
        <v>104</v>
      </c>
      <c r="AC9">
        <v>157</v>
      </c>
      <c r="AD9">
        <v>209</v>
      </c>
      <c r="AE9">
        <v>261</v>
      </c>
      <c r="AF9">
        <v>313</v>
      </c>
      <c r="AG9" s="12">
        <v>63</v>
      </c>
      <c r="AH9">
        <v>125</v>
      </c>
      <c r="AI9">
        <v>188</v>
      </c>
      <c r="AJ9">
        <v>251</v>
      </c>
      <c r="AK9">
        <v>313</v>
      </c>
      <c r="AL9">
        <v>376</v>
      </c>
      <c r="AM9" s="12">
        <v>75</v>
      </c>
      <c r="AN9">
        <v>150</v>
      </c>
      <c r="AO9">
        <v>226</v>
      </c>
      <c r="AP9">
        <v>301</v>
      </c>
      <c r="AQ9">
        <v>376</v>
      </c>
      <c r="AR9" s="39">
        <v>451</v>
      </c>
      <c r="AS9" s="12">
        <v>18</v>
      </c>
      <c r="AT9">
        <v>36</v>
      </c>
      <c r="AU9">
        <v>54</v>
      </c>
      <c r="AV9">
        <v>71</v>
      </c>
      <c r="AW9">
        <v>89</v>
      </c>
      <c r="AX9">
        <v>107</v>
      </c>
      <c r="AY9" s="12">
        <v>21</v>
      </c>
      <c r="AZ9">
        <v>42</v>
      </c>
      <c r="BA9">
        <v>64</v>
      </c>
      <c r="BB9">
        <v>85</v>
      </c>
      <c r="BC9">
        <v>106</v>
      </c>
      <c r="BD9">
        <v>127</v>
      </c>
      <c r="BE9" s="12">
        <v>25</v>
      </c>
      <c r="BF9">
        <v>51</v>
      </c>
      <c r="BG9">
        <v>76</v>
      </c>
      <c r="BH9">
        <v>101</v>
      </c>
      <c r="BI9">
        <v>127</v>
      </c>
      <c r="BJ9">
        <v>152</v>
      </c>
      <c r="BK9" s="12">
        <v>31</v>
      </c>
      <c r="BL9">
        <v>61</v>
      </c>
      <c r="BM9">
        <v>92</v>
      </c>
      <c r="BN9">
        <v>122</v>
      </c>
      <c r="BO9">
        <v>153</v>
      </c>
      <c r="BP9">
        <v>183</v>
      </c>
      <c r="BQ9" s="12">
        <v>37</v>
      </c>
      <c r="BR9">
        <v>74</v>
      </c>
      <c r="BS9">
        <v>111</v>
      </c>
      <c r="BT9">
        <v>147</v>
      </c>
      <c r="BU9">
        <v>184</v>
      </c>
      <c r="BV9">
        <v>221</v>
      </c>
      <c r="BW9" s="12">
        <v>45</v>
      </c>
      <c r="BX9">
        <v>89</v>
      </c>
      <c r="BY9">
        <v>134</v>
      </c>
      <c r="BZ9">
        <v>178</v>
      </c>
      <c r="CA9">
        <v>223</v>
      </c>
      <c r="CB9">
        <v>267</v>
      </c>
      <c r="CC9" s="12">
        <v>53</v>
      </c>
      <c r="CD9">
        <v>107</v>
      </c>
      <c r="CE9">
        <v>160</v>
      </c>
      <c r="CF9">
        <v>213</v>
      </c>
      <c r="CG9">
        <v>267</v>
      </c>
      <c r="CH9" s="39">
        <v>320</v>
      </c>
      <c r="CI9" s="12">
        <v>13</v>
      </c>
      <c r="CJ9">
        <v>27</v>
      </c>
      <c r="CK9">
        <v>40</v>
      </c>
      <c r="CL9">
        <v>53</v>
      </c>
      <c r="CM9">
        <v>67</v>
      </c>
      <c r="CN9">
        <v>80</v>
      </c>
      <c r="CO9" s="12">
        <v>16</v>
      </c>
      <c r="CP9">
        <v>32</v>
      </c>
      <c r="CQ9">
        <v>48</v>
      </c>
      <c r="CR9">
        <v>63</v>
      </c>
      <c r="CS9">
        <v>79</v>
      </c>
      <c r="CT9" s="40">
        <v>95</v>
      </c>
      <c r="CU9" s="12">
        <v>19</v>
      </c>
      <c r="CV9">
        <v>38</v>
      </c>
      <c r="CW9">
        <v>57</v>
      </c>
      <c r="CX9">
        <v>76</v>
      </c>
      <c r="CY9">
        <v>95</v>
      </c>
      <c r="CZ9">
        <v>114</v>
      </c>
      <c r="DA9" s="12">
        <v>23</v>
      </c>
      <c r="DB9">
        <v>46</v>
      </c>
      <c r="DC9">
        <v>69</v>
      </c>
      <c r="DD9">
        <v>91</v>
      </c>
      <c r="DE9">
        <v>114</v>
      </c>
      <c r="DF9">
        <v>137</v>
      </c>
      <c r="DG9" s="12">
        <v>28</v>
      </c>
      <c r="DH9">
        <v>55</v>
      </c>
      <c r="DI9">
        <v>83</v>
      </c>
      <c r="DJ9">
        <v>111</v>
      </c>
      <c r="DK9">
        <v>138</v>
      </c>
      <c r="DL9">
        <v>166</v>
      </c>
      <c r="DM9" s="12">
        <v>33</v>
      </c>
      <c r="DN9">
        <v>67</v>
      </c>
      <c r="DO9">
        <v>100</v>
      </c>
      <c r="DP9">
        <v>133</v>
      </c>
      <c r="DQ9">
        <v>167</v>
      </c>
      <c r="DR9">
        <v>200</v>
      </c>
      <c r="DS9" s="12">
        <v>40</v>
      </c>
      <c r="DT9">
        <v>80</v>
      </c>
      <c r="DU9">
        <v>120</v>
      </c>
      <c r="DV9">
        <v>160</v>
      </c>
      <c r="DW9">
        <v>200</v>
      </c>
      <c r="DX9" s="39">
        <v>240</v>
      </c>
      <c r="DY9" s="12">
        <v>9</v>
      </c>
      <c r="DZ9">
        <v>18</v>
      </c>
      <c r="EA9">
        <v>27</v>
      </c>
      <c r="EB9">
        <v>36</v>
      </c>
      <c r="EC9">
        <v>45</v>
      </c>
      <c r="ED9">
        <v>54</v>
      </c>
      <c r="EE9" s="12">
        <v>11</v>
      </c>
      <c r="EF9">
        <v>21</v>
      </c>
      <c r="EG9">
        <v>32</v>
      </c>
      <c r="EH9">
        <v>43</v>
      </c>
      <c r="EI9">
        <v>53</v>
      </c>
      <c r="EJ9">
        <v>64</v>
      </c>
      <c r="EK9" s="12">
        <v>13</v>
      </c>
      <c r="EL9">
        <v>25</v>
      </c>
      <c r="EM9">
        <v>38</v>
      </c>
      <c r="EN9">
        <v>51</v>
      </c>
      <c r="EO9" s="41">
        <v>63</v>
      </c>
      <c r="EP9">
        <v>76</v>
      </c>
      <c r="EQ9" s="12">
        <v>15</v>
      </c>
      <c r="ER9">
        <v>31</v>
      </c>
      <c r="ES9">
        <v>46</v>
      </c>
      <c r="ET9">
        <v>61</v>
      </c>
      <c r="EU9">
        <v>77</v>
      </c>
      <c r="EV9">
        <v>92</v>
      </c>
      <c r="EW9" s="12">
        <v>19</v>
      </c>
      <c r="EX9">
        <v>37</v>
      </c>
      <c r="EY9">
        <v>56</v>
      </c>
      <c r="EZ9">
        <v>74</v>
      </c>
      <c r="FA9">
        <v>93</v>
      </c>
      <c r="FB9">
        <v>111</v>
      </c>
      <c r="FC9" s="12">
        <v>22</v>
      </c>
      <c r="FD9">
        <v>45</v>
      </c>
      <c r="FE9">
        <v>67</v>
      </c>
      <c r="FF9">
        <v>89</v>
      </c>
      <c r="FG9">
        <v>112</v>
      </c>
      <c r="FH9">
        <v>134</v>
      </c>
      <c r="FI9" s="12">
        <v>27</v>
      </c>
      <c r="FJ9">
        <v>53</v>
      </c>
      <c r="FK9">
        <v>80</v>
      </c>
      <c r="FL9">
        <v>107</v>
      </c>
      <c r="FM9">
        <v>133</v>
      </c>
      <c r="FN9" s="39">
        <v>160</v>
      </c>
      <c r="FO9" s="12">
        <v>7</v>
      </c>
      <c r="FP9">
        <v>13</v>
      </c>
      <c r="FQ9">
        <v>20</v>
      </c>
      <c r="FR9">
        <v>27</v>
      </c>
      <c r="FS9">
        <v>33</v>
      </c>
      <c r="FT9">
        <v>40</v>
      </c>
      <c r="FU9" s="12">
        <v>8</v>
      </c>
      <c r="FV9">
        <v>16</v>
      </c>
      <c r="FW9">
        <v>24</v>
      </c>
      <c r="FX9">
        <v>32</v>
      </c>
      <c r="FY9">
        <v>40</v>
      </c>
      <c r="FZ9">
        <v>48</v>
      </c>
      <c r="GA9" s="12">
        <v>10</v>
      </c>
      <c r="GB9">
        <v>19</v>
      </c>
      <c r="GC9">
        <v>29</v>
      </c>
      <c r="GD9">
        <v>38</v>
      </c>
      <c r="GE9">
        <v>48</v>
      </c>
      <c r="GF9">
        <v>57</v>
      </c>
      <c r="GG9" s="12">
        <v>12</v>
      </c>
      <c r="GH9">
        <v>23</v>
      </c>
      <c r="GI9">
        <v>35</v>
      </c>
      <c r="GJ9">
        <v>46</v>
      </c>
      <c r="GK9" s="42">
        <v>58</v>
      </c>
      <c r="GL9">
        <v>69</v>
      </c>
      <c r="GM9" s="12">
        <v>14</v>
      </c>
      <c r="GN9">
        <v>28</v>
      </c>
      <c r="GO9">
        <v>42</v>
      </c>
      <c r="GP9">
        <v>55</v>
      </c>
      <c r="GQ9">
        <v>69</v>
      </c>
      <c r="GR9">
        <v>83</v>
      </c>
      <c r="GS9" s="12">
        <v>17</v>
      </c>
      <c r="GT9">
        <v>33</v>
      </c>
      <c r="GU9">
        <v>50</v>
      </c>
      <c r="GV9">
        <v>67</v>
      </c>
      <c r="GW9">
        <v>83</v>
      </c>
      <c r="GX9">
        <v>100</v>
      </c>
      <c r="GY9" s="12">
        <v>20</v>
      </c>
      <c r="GZ9">
        <v>40</v>
      </c>
      <c r="HA9">
        <v>60</v>
      </c>
      <c r="HB9">
        <v>80</v>
      </c>
      <c r="HC9">
        <v>100</v>
      </c>
      <c r="HD9" s="39">
        <v>120</v>
      </c>
      <c r="HE9" s="38">
        <v>5</v>
      </c>
      <c r="HF9">
        <v>9</v>
      </c>
      <c r="HG9">
        <v>14</v>
      </c>
      <c r="HH9">
        <v>18</v>
      </c>
      <c r="HI9">
        <v>23</v>
      </c>
      <c r="HJ9">
        <v>27</v>
      </c>
      <c r="HK9" s="12">
        <v>5</v>
      </c>
      <c r="HL9">
        <v>11</v>
      </c>
      <c r="HM9">
        <v>16</v>
      </c>
      <c r="HN9">
        <v>21</v>
      </c>
      <c r="HO9">
        <v>27</v>
      </c>
      <c r="HP9">
        <v>32</v>
      </c>
      <c r="HQ9" s="12">
        <v>6</v>
      </c>
      <c r="HR9">
        <v>13</v>
      </c>
      <c r="HS9">
        <v>19</v>
      </c>
      <c r="HT9">
        <v>25</v>
      </c>
      <c r="HU9">
        <v>32</v>
      </c>
      <c r="HV9">
        <v>38</v>
      </c>
      <c r="HW9" s="12">
        <v>8</v>
      </c>
      <c r="HX9">
        <v>15</v>
      </c>
      <c r="HY9">
        <v>23</v>
      </c>
      <c r="HZ9">
        <v>31</v>
      </c>
      <c r="IA9">
        <v>38</v>
      </c>
      <c r="IB9">
        <v>46</v>
      </c>
      <c r="IC9" s="12">
        <v>9</v>
      </c>
      <c r="ID9">
        <v>18</v>
      </c>
      <c r="IE9">
        <v>28</v>
      </c>
      <c r="IF9">
        <v>37</v>
      </c>
      <c r="IG9">
        <v>46</v>
      </c>
      <c r="IH9">
        <v>55</v>
      </c>
      <c r="II9" s="12">
        <v>11</v>
      </c>
      <c r="IJ9">
        <v>22</v>
      </c>
      <c r="IK9">
        <v>34</v>
      </c>
      <c r="IL9">
        <v>45</v>
      </c>
      <c r="IM9">
        <v>56</v>
      </c>
      <c r="IN9">
        <v>67</v>
      </c>
      <c r="IO9" s="12">
        <v>13</v>
      </c>
      <c r="IP9">
        <v>27</v>
      </c>
      <c r="IQ9">
        <v>40</v>
      </c>
      <c r="IR9">
        <v>53</v>
      </c>
      <c r="IS9">
        <v>67</v>
      </c>
      <c r="IT9" s="39">
        <v>80</v>
      </c>
      <c r="IU9" s="4">
        <v>0</v>
      </c>
    </row>
    <row r="10" spans="1:255" x14ac:dyDescent="0.2">
      <c r="A10">
        <v>6</v>
      </c>
      <c r="B10" s="37">
        <v>1.4</v>
      </c>
      <c r="C10" s="38">
        <v>26</v>
      </c>
      <c r="D10">
        <v>52</v>
      </c>
      <c r="E10">
        <v>78</v>
      </c>
      <c r="F10">
        <v>103</v>
      </c>
      <c r="G10">
        <v>129</v>
      </c>
      <c r="H10">
        <v>155</v>
      </c>
      <c r="I10" s="12">
        <v>31</v>
      </c>
      <c r="J10">
        <v>61</v>
      </c>
      <c r="K10">
        <v>92</v>
      </c>
      <c r="L10">
        <v>123</v>
      </c>
      <c r="M10">
        <v>153</v>
      </c>
      <c r="N10">
        <v>184</v>
      </c>
      <c r="O10" s="12">
        <v>37</v>
      </c>
      <c r="P10">
        <v>74</v>
      </c>
      <c r="Q10">
        <v>111</v>
      </c>
      <c r="R10">
        <v>147</v>
      </c>
      <c r="S10">
        <v>184</v>
      </c>
      <c r="T10">
        <v>221</v>
      </c>
      <c r="U10" s="12">
        <v>44</v>
      </c>
      <c r="V10">
        <v>89</v>
      </c>
      <c r="W10">
        <v>133</v>
      </c>
      <c r="X10">
        <v>177</v>
      </c>
      <c r="Y10">
        <v>222</v>
      </c>
      <c r="Z10">
        <v>266</v>
      </c>
      <c r="AA10" s="12">
        <v>54</v>
      </c>
      <c r="AB10">
        <v>107</v>
      </c>
      <c r="AC10">
        <v>161</v>
      </c>
      <c r="AD10">
        <v>214</v>
      </c>
      <c r="AE10">
        <v>268</v>
      </c>
      <c r="AF10">
        <v>321</v>
      </c>
      <c r="AG10" s="12">
        <v>65</v>
      </c>
      <c r="AH10">
        <v>129</v>
      </c>
      <c r="AI10">
        <v>194</v>
      </c>
      <c r="AJ10">
        <v>258</v>
      </c>
      <c r="AK10">
        <v>323</v>
      </c>
      <c r="AL10">
        <v>387</v>
      </c>
      <c r="AM10" s="12">
        <v>77</v>
      </c>
      <c r="AN10">
        <v>155</v>
      </c>
      <c r="AO10">
        <v>232</v>
      </c>
      <c r="AP10">
        <v>309</v>
      </c>
      <c r="AQ10">
        <v>387</v>
      </c>
      <c r="AR10" s="39">
        <v>464</v>
      </c>
      <c r="AS10" s="12">
        <v>18</v>
      </c>
      <c r="AT10">
        <v>36</v>
      </c>
      <c r="AU10">
        <v>55</v>
      </c>
      <c r="AV10">
        <v>73</v>
      </c>
      <c r="AW10">
        <v>91</v>
      </c>
      <c r="AX10">
        <v>109</v>
      </c>
      <c r="AY10" s="12">
        <v>22</v>
      </c>
      <c r="AZ10">
        <v>43</v>
      </c>
      <c r="BA10">
        <v>65</v>
      </c>
      <c r="BB10">
        <v>87</v>
      </c>
      <c r="BC10">
        <v>108</v>
      </c>
      <c r="BD10">
        <v>130</v>
      </c>
      <c r="BE10" s="12">
        <v>26</v>
      </c>
      <c r="BF10">
        <v>52</v>
      </c>
      <c r="BG10">
        <v>78</v>
      </c>
      <c r="BH10">
        <v>103</v>
      </c>
      <c r="BI10">
        <v>129</v>
      </c>
      <c r="BJ10">
        <v>155</v>
      </c>
      <c r="BK10" s="12">
        <v>31</v>
      </c>
      <c r="BL10">
        <v>62</v>
      </c>
      <c r="BM10">
        <v>94</v>
      </c>
      <c r="BN10">
        <v>125</v>
      </c>
      <c r="BO10">
        <v>156</v>
      </c>
      <c r="BP10">
        <v>187</v>
      </c>
      <c r="BQ10" s="12">
        <v>38</v>
      </c>
      <c r="BR10">
        <v>76</v>
      </c>
      <c r="BS10">
        <v>114</v>
      </c>
      <c r="BT10">
        <v>151</v>
      </c>
      <c r="BU10">
        <v>489</v>
      </c>
      <c r="BV10">
        <v>227</v>
      </c>
      <c r="BW10" s="12">
        <v>46</v>
      </c>
      <c r="BX10">
        <v>91</v>
      </c>
      <c r="BY10">
        <v>137</v>
      </c>
      <c r="BZ10">
        <v>183</v>
      </c>
      <c r="CA10">
        <v>228</v>
      </c>
      <c r="CB10">
        <v>274</v>
      </c>
      <c r="CC10" s="12">
        <v>55</v>
      </c>
      <c r="CD10">
        <v>110</v>
      </c>
      <c r="CE10">
        <v>165</v>
      </c>
      <c r="CF10">
        <v>219</v>
      </c>
      <c r="CG10">
        <v>274</v>
      </c>
      <c r="CH10" s="39">
        <v>329</v>
      </c>
      <c r="CI10" s="12">
        <v>14</v>
      </c>
      <c r="CJ10">
        <v>27</v>
      </c>
      <c r="CK10">
        <v>41</v>
      </c>
      <c r="CL10">
        <v>55</v>
      </c>
      <c r="CM10">
        <v>68</v>
      </c>
      <c r="CN10">
        <v>82</v>
      </c>
      <c r="CO10" s="12">
        <v>16</v>
      </c>
      <c r="CP10">
        <v>33</v>
      </c>
      <c r="CQ10">
        <v>49</v>
      </c>
      <c r="CR10">
        <v>65</v>
      </c>
      <c r="CS10">
        <v>82</v>
      </c>
      <c r="CT10">
        <v>98</v>
      </c>
      <c r="CU10" s="12">
        <v>19</v>
      </c>
      <c r="CV10">
        <v>39</v>
      </c>
      <c r="CW10">
        <v>58</v>
      </c>
      <c r="CX10">
        <v>77</v>
      </c>
      <c r="CY10">
        <v>97</v>
      </c>
      <c r="CZ10">
        <v>116</v>
      </c>
      <c r="DA10" s="12">
        <v>23</v>
      </c>
      <c r="DB10">
        <v>47</v>
      </c>
      <c r="DC10">
        <v>70</v>
      </c>
      <c r="DD10">
        <v>93</v>
      </c>
      <c r="DE10">
        <v>117</v>
      </c>
      <c r="DF10">
        <v>140</v>
      </c>
      <c r="DG10" s="12">
        <v>28</v>
      </c>
      <c r="DH10">
        <v>57</v>
      </c>
      <c r="DI10">
        <v>85</v>
      </c>
      <c r="DJ10">
        <v>113</v>
      </c>
      <c r="DK10">
        <v>142</v>
      </c>
      <c r="DL10">
        <v>170</v>
      </c>
      <c r="DM10" s="12">
        <v>34</v>
      </c>
      <c r="DN10">
        <v>69</v>
      </c>
      <c r="DO10">
        <v>103</v>
      </c>
      <c r="DP10">
        <v>137</v>
      </c>
      <c r="DQ10">
        <v>172</v>
      </c>
      <c r="DR10">
        <v>206</v>
      </c>
      <c r="DS10" s="12">
        <v>41</v>
      </c>
      <c r="DT10">
        <v>82</v>
      </c>
      <c r="DU10">
        <v>124</v>
      </c>
      <c r="DV10">
        <v>165</v>
      </c>
      <c r="DW10">
        <v>206</v>
      </c>
      <c r="DX10" s="39">
        <v>247</v>
      </c>
      <c r="DY10" s="12">
        <v>9</v>
      </c>
      <c r="DZ10">
        <v>18</v>
      </c>
      <c r="EA10">
        <v>28</v>
      </c>
      <c r="EB10">
        <v>37</v>
      </c>
      <c r="EC10">
        <v>46</v>
      </c>
      <c r="ED10">
        <v>55</v>
      </c>
      <c r="EE10" s="12">
        <v>11</v>
      </c>
      <c r="EF10">
        <v>22</v>
      </c>
      <c r="EG10">
        <v>33</v>
      </c>
      <c r="EH10">
        <v>43</v>
      </c>
      <c r="EI10">
        <v>54</v>
      </c>
      <c r="EJ10">
        <v>65</v>
      </c>
      <c r="EK10" s="12">
        <v>13</v>
      </c>
      <c r="EL10">
        <v>26</v>
      </c>
      <c r="EM10">
        <v>39</v>
      </c>
      <c r="EN10">
        <v>52</v>
      </c>
      <c r="EO10">
        <v>65</v>
      </c>
      <c r="EP10">
        <v>78</v>
      </c>
      <c r="EQ10" s="12">
        <v>16</v>
      </c>
      <c r="ER10">
        <v>31</v>
      </c>
      <c r="ES10">
        <v>47</v>
      </c>
      <c r="ET10">
        <v>63</v>
      </c>
      <c r="EU10">
        <v>78</v>
      </c>
      <c r="EV10">
        <v>94</v>
      </c>
      <c r="EW10" s="12">
        <v>19</v>
      </c>
      <c r="EX10">
        <v>38</v>
      </c>
      <c r="EY10">
        <v>57</v>
      </c>
      <c r="EZ10">
        <v>76</v>
      </c>
      <c r="FA10">
        <v>95</v>
      </c>
      <c r="FB10">
        <v>114</v>
      </c>
      <c r="FC10" s="12">
        <v>23</v>
      </c>
      <c r="FD10">
        <v>46</v>
      </c>
      <c r="FE10">
        <v>69</v>
      </c>
      <c r="FF10">
        <v>91</v>
      </c>
      <c r="FG10">
        <v>114</v>
      </c>
      <c r="FH10">
        <v>137</v>
      </c>
      <c r="FI10" s="12">
        <v>28</v>
      </c>
      <c r="FJ10">
        <v>55</v>
      </c>
      <c r="FK10">
        <v>83</v>
      </c>
      <c r="FL10">
        <v>110</v>
      </c>
      <c r="FM10">
        <v>138</v>
      </c>
      <c r="FN10" s="39">
        <v>165</v>
      </c>
      <c r="FO10" s="12">
        <v>7</v>
      </c>
      <c r="FP10">
        <v>14</v>
      </c>
      <c r="FQ10">
        <v>21</v>
      </c>
      <c r="FR10">
        <v>27</v>
      </c>
      <c r="FS10">
        <v>34</v>
      </c>
      <c r="FT10">
        <v>41</v>
      </c>
      <c r="FU10" s="12">
        <v>8</v>
      </c>
      <c r="FV10">
        <v>16</v>
      </c>
      <c r="FW10">
        <v>25</v>
      </c>
      <c r="FX10">
        <v>33</v>
      </c>
      <c r="FY10">
        <v>41</v>
      </c>
      <c r="FZ10">
        <v>49</v>
      </c>
      <c r="GA10" s="12">
        <v>10</v>
      </c>
      <c r="GB10">
        <v>19</v>
      </c>
      <c r="GC10">
        <v>29</v>
      </c>
      <c r="GD10">
        <v>39</v>
      </c>
      <c r="GE10">
        <v>48</v>
      </c>
      <c r="GF10">
        <v>58</v>
      </c>
      <c r="GG10" s="12">
        <v>12</v>
      </c>
      <c r="GH10">
        <v>23</v>
      </c>
      <c r="GI10">
        <v>35</v>
      </c>
      <c r="GJ10">
        <v>47</v>
      </c>
      <c r="GK10" s="41">
        <v>58</v>
      </c>
      <c r="GL10">
        <v>70</v>
      </c>
      <c r="GM10" s="12">
        <v>14</v>
      </c>
      <c r="GN10">
        <v>28</v>
      </c>
      <c r="GO10">
        <v>43</v>
      </c>
      <c r="GP10">
        <v>57</v>
      </c>
      <c r="GQ10">
        <v>71</v>
      </c>
      <c r="GR10">
        <v>85</v>
      </c>
      <c r="GS10" s="12">
        <v>17</v>
      </c>
      <c r="GT10">
        <v>34</v>
      </c>
      <c r="GU10">
        <v>52</v>
      </c>
      <c r="GV10">
        <v>69</v>
      </c>
      <c r="GW10">
        <v>86</v>
      </c>
      <c r="GX10">
        <v>103</v>
      </c>
      <c r="GY10" s="12">
        <v>21</v>
      </c>
      <c r="GZ10">
        <v>41</v>
      </c>
      <c r="HA10">
        <v>62</v>
      </c>
      <c r="HB10">
        <v>82</v>
      </c>
      <c r="HC10">
        <v>103</v>
      </c>
      <c r="HD10" s="39">
        <v>123</v>
      </c>
      <c r="HE10" s="38">
        <v>5</v>
      </c>
      <c r="HF10">
        <v>9</v>
      </c>
      <c r="HG10">
        <v>14</v>
      </c>
      <c r="HH10">
        <v>18</v>
      </c>
      <c r="HI10">
        <v>23</v>
      </c>
      <c r="HJ10">
        <v>27</v>
      </c>
      <c r="HK10" s="12">
        <v>6</v>
      </c>
      <c r="HL10">
        <v>11</v>
      </c>
      <c r="HM10">
        <v>17</v>
      </c>
      <c r="HN10">
        <v>22</v>
      </c>
      <c r="HO10">
        <v>28</v>
      </c>
      <c r="HP10">
        <v>33</v>
      </c>
      <c r="HQ10" s="12">
        <v>7</v>
      </c>
      <c r="HR10">
        <v>13</v>
      </c>
      <c r="HS10">
        <v>20</v>
      </c>
      <c r="HT10">
        <v>26</v>
      </c>
      <c r="HU10">
        <v>33</v>
      </c>
      <c r="HV10">
        <v>39</v>
      </c>
      <c r="HW10" s="12">
        <v>8</v>
      </c>
      <c r="HX10">
        <v>16</v>
      </c>
      <c r="HY10">
        <v>24</v>
      </c>
      <c r="HZ10">
        <v>31</v>
      </c>
      <c r="IA10">
        <v>39</v>
      </c>
      <c r="IB10">
        <v>47</v>
      </c>
      <c r="IC10" s="12">
        <v>10</v>
      </c>
      <c r="ID10">
        <v>19</v>
      </c>
      <c r="IE10">
        <v>29</v>
      </c>
      <c r="IF10">
        <v>38</v>
      </c>
      <c r="IG10" s="41">
        <v>48</v>
      </c>
      <c r="IH10">
        <v>57</v>
      </c>
      <c r="II10" s="12">
        <v>12</v>
      </c>
      <c r="IJ10">
        <v>23</v>
      </c>
      <c r="IK10">
        <v>35</v>
      </c>
      <c r="IL10">
        <v>46</v>
      </c>
      <c r="IM10">
        <v>58</v>
      </c>
      <c r="IN10">
        <v>69</v>
      </c>
      <c r="IO10" s="12">
        <v>14</v>
      </c>
      <c r="IP10">
        <v>27</v>
      </c>
      <c r="IQ10">
        <v>41</v>
      </c>
      <c r="IR10">
        <v>55</v>
      </c>
      <c r="IS10">
        <v>68</v>
      </c>
      <c r="IT10" s="39">
        <v>82</v>
      </c>
      <c r="IU10" s="4">
        <v>0</v>
      </c>
    </row>
    <row r="11" spans="1:255" x14ac:dyDescent="0.2">
      <c r="A11">
        <v>7</v>
      </c>
      <c r="B11" s="37">
        <v>1.6</v>
      </c>
      <c r="C11" s="38">
        <v>26</v>
      </c>
      <c r="D11">
        <v>52</v>
      </c>
      <c r="E11">
        <v>79</v>
      </c>
      <c r="F11">
        <v>105</v>
      </c>
      <c r="G11">
        <v>131</v>
      </c>
      <c r="H11">
        <v>157</v>
      </c>
      <c r="I11" s="12">
        <v>32</v>
      </c>
      <c r="J11">
        <v>63</v>
      </c>
      <c r="K11">
        <v>95</v>
      </c>
      <c r="L11">
        <v>126</v>
      </c>
      <c r="M11">
        <v>158</v>
      </c>
      <c r="N11">
        <v>189</v>
      </c>
      <c r="O11" s="12">
        <v>38</v>
      </c>
      <c r="P11">
        <v>75</v>
      </c>
      <c r="Q11">
        <v>113</v>
      </c>
      <c r="R11">
        <v>151</v>
      </c>
      <c r="S11">
        <v>188</v>
      </c>
      <c r="T11">
        <v>226</v>
      </c>
      <c r="U11" s="12">
        <v>46</v>
      </c>
      <c r="V11">
        <v>91</v>
      </c>
      <c r="W11">
        <v>137</v>
      </c>
      <c r="X11">
        <v>182</v>
      </c>
      <c r="Y11">
        <v>228</v>
      </c>
      <c r="Z11">
        <v>273</v>
      </c>
      <c r="AA11" s="12">
        <v>55</v>
      </c>
      <c r="AB11">
        <v>110</v>
      </c>
      <c r="AC11">
        <v>165</v>
      </c>
      <c r="AD11">
        <v>219</v>
      </c>
      <c r="AE11">
        <v>274</v>
      </c>
      <c r="AF11">
        <v>329</v>
      </c>
      <c r="AG11" s="12">
        <v>66</v>
      </c>
      <c r="AH11">
        <v>132</v>
      </c>
      <c r="AI11">
        <v>199</v>
      </c>
      <c r="AJ11">
        <v>265</v>
      </c>
      <c r="AK11">
        <v>331</v>
      </c>
      <c r="AL11">
        <v>397</v>
      </c>
      <c r="AM11" s="12">
        <v>80</v>
      </c>
      <c r="AN11">
        <v>159</v>
      </c>
      <c r="AO11">
        <v>239</v>
      </c>
      <c r="AP11">
        <v>318</v>
      </c>
      <c r="AQ11">
        <v>398</v>
      </c>
      <c r="AR11" s="39">
        <v>477</v>
      </c>
      <c r="AS11" s="12">
        <v>19</v>
      </c>
      <c r="AT11">
        <v>37</v>
      </c>
      <c r="AU11">
        <v>56</v>
      </c>
      <c r="AV11">
        <v>74</v>
      </c>
      <c r="AW11">
        <v>93</v>
      </c>
      <c r="AX11">
        <v>111</v>
      </c>
      <c r="AY11" s="12">
        <v>22</v>
      </c>
      <c r="AZ11">
        <v>44</v>
      </c>
      <c r="BA11">
        <v>66</v>
      </c>
      <c r="BB11">
        <v>88</v>
      </c>
      <c r="BC11">
        <v>110</v>
      </c>
      <c r="BD11">
        <v>132</v>
      </c>
      <c r="BE11" s="12">
        <v>26</v>
      </c>
      <c r="BF11">
        <v>53</v>
      </c>
      <c r="BG11">
        <v>79</v>
      </c>
      <c r="BH11">
        <v>105</v>
      </c>
      <c r="BI11">
        <v>132</v>
      </c>
      <c r="BJ11">
        <v>158</v>
      </c>
      <c r="BK11" s="12">
        <v>32</v>
      </c>
      <c r="BL11">
        <v>64</v>
      </c>
      <c r="BM11">
        <v>96</v>
      </c>
      <c r="BN11">
        <v>128</v>
      </c>
      <c r="BO11">
        <v>160</v>
      </c>
      <c r="BP11">
        <v>192</v>
      </c>
      <c r="BQ11" s="12">
        <v>39</v>
      </c>
      <c r="BR11">
        <v>77</v>
      </c>
      <c r="BS11">
        <v>116</v>
      </c>
      <c r="BT11">
        <v>155</v>
      </c>
      <c r="BU11">
        <v>193</v>
      </c>
      <c r="BV11">
        <v>232</v>
      </c>
      <c r="BW11" s="12">
        <v>47</v>
      </c>
      <c r="BX11">
        <v>94</v>
      </c>
      <c r="BY11">
        <v>141</v>
      </c>
      <c r="BZ11">
        <v>187</v>
      </c>
      <c r="CA11">
        <v>234</v>
      </c>
      <c r="CB11">
        <v>281</v>
      </c>
      <c r="CC11" s="12">
        <v>56</v>
      </c>
      <c r="CD11">
        <v>112</v>
      </c>
      <c r="CE11">
        <v>169</v>
      </c>
      <c r="CF11">
        <v>225</v>
      </c>
      <c r="CG11">
        <v>281</v>
      </c>
      <c r="CH11" s="39">
        <v>337</v>
      </c>
      <c r="CI11" s="12">
        <v>14</v>
      </c>
      <c r="CJ11">
        <v>28</v>
      </c>
      <c r="CK11">
        <v>42</v>
      </c>
      <c r="CL11">
        <v>55</v>
      </c>
      <c r="CM11">
        <v>69</v>
      </c>
      <c r="CN11">
        <v>83</v>
      </c>
      <c r="CO11" s="12">
        <v>17</v>
      </c>
      <c r="CP11">
        <v>33</v>
      </c>
      <c r="CQ11">
        <v>50</v>
      </c>
      <c r="CR11">
        <v>66</v>
      </c>
      <c r="CS11">
        <v>83</v>
      </c>
      <c r="CT11">
        <v>99</v>
      </c>
      <c r="CU11" s="12">
        <v>20</v>
      </c>
      <c r="CV11">
        <v>40</v>
      </c>
      <c r="CW11">
        <v>60</v>
      </c>
      <c r="CX11">
        <v>79</v>
      </c>
      <c r="CY11">
        <v>99</v>
      </c>
      <c r="CZ11">
        <v>119</v>
      </c>
      <c r="DA11" s="12">
        <v>24</v>
      </c>
      <c r="DB11">
        <v>48</v>
      </c>
      <c r="DC11">
        <v>72</v>
      </c>
      <c r="DD11">
        <v>96</v>
      </c>
      <c r="DE11">
        <v>120</v>
      </c>
      <c r="DF11">
        <v>144</v>
      </c>
      <c r="DG11" s="12">
        <v>29</v>
      </c>
      <c r="DH11">
        <v>58</v>
      </c>
      <c r="DI11">
        <v>87</v>
      </c>
      <c r="DJ11">
        <v>116</v>
      </c>
      <c r="DK11">
        <v>145</v>
      </c>
      <c r="DL11">
        <v>174</v>
      </c>
      <c r="DM11" s="12">
        <v>35</v>
      </c>
      <c r="DN11">
        <v>70</v>
      </c>
      <c r="DO11">
        <v>106</v>
      </c>
      <c r="DP11">
        <v>141</v>
      </c>
      <c r="DQ11">
        <v>176</v>
      </c>
      <c r="DR11">
        <v>211</v>
      </c>
      <c r="DS11" s="12">
        <v>42</v>
      </c>
      <c r="DT11">
        <v>84</v>
      </c>
      <c r="DU11">
        <v>127</v>
      </c>
      <c r="DV11">
        <v>169</v>
      </c>
      <c r="DW11">
        <v>211</v>
      </c>
      <c r="DX11" s="39">
        <v>253</v>
      </c>
      <c r="DY11" s="12">
        <v>9</v>
      </c>
      <c r="DZ11">
        <v>19</v>
      </c>
      <c r="EA11">
        <v>28</v>
      </c>
      <c r="EB11">
        <v>37</v>
      </c>
      <c r="EC11">
        <v>47</v>
      </c>
      <c r="ED11">
        <v>56</v>
      </c>
      <c r="EE11" s="12">
        <v>11</v>
      </c>
      <c r="EF11">
        <v>22</v>
      </c>
      <c r="EG11">
        <v>33</v>
      </c>
      <c r="EH11">
        <v>44</v>
      </c>
      <c r="EI11">
        <v>55</v>
      </c>
      <c r="EJ11">
        <v>66</v>
      </c>
      <c r="EK11" s="12">
        <v>13</v>
      </c>
      <c r="EL11">
        <v>26</v>
      </c>
      <c r="EM11">
        <v>40</v>
      </c>
      <c r="EN11">
        <v>53</v>
      </c>
      <c r="EO11">
        <v>66</v>
      </c>
      <c r="EP11">
        <v>79</v>
      </c>
      <c r="EQ11" s="12">
        <v>16</v>
      </c>
      <c r="ER11">
        <v>32</v>
      </c>
      <c r="ES11">
        <v>48</v>
      </c>
      <c r="ET11">
        <v>64</v>
      </c>
      <c r="EU11">
        <v>80</v>
      </c>
      <c r="EV11">
        <v>96</v>
      </c>
      <c r="EW11" s="12">
        <v>19</v>
      </c>
      <c r="EX11">
        <v>39</v>
      </c>
      <c r="EY11">
        <v>58</v>
      </c>
      <c r="EZ11">
        <v>77</v>
      </c>
      <c r="FA11">
        <v>97</v>
      </c>
      <c r="FB11">
        <v>116</v>
      </c>
      <c r="FC11" s="12">
        <v>24</v>
      </c>
      <c r="FD11">
        <v>47</v>
      </c>
      <c r="FE11">
        <v>71</v>
      </c>
      <c r="FF11">
        <v>94</v>
      </c>
      <c r="FG11">
        <v>118</v>
      </c>
      <c r="FH11">
        <v>141</v>
      </c>
      <c r="FI11" s="12">
        <v>28</v>
      </c>
      <c r="FJ11">
        <v>56</v>
      </c>
      <c r="FK11">
        <v>85</v>
      </c>
      <c r="FL11">
        <v>113</v>
      </c>
      <c r="FM11">
        <v>141</v>
      </c>
      <c r="FN11" s="39">
        <v>169</v>
      </c>
      <c r="FO11" s="12">
        <v>7</v>
      </c>
      <c r="FP11">
        <v>14</v>
      </c>
      <c r="FQ11">
        <v>21</v>
      </c>
      <c r="FR11">
        <v>28</v>
      </c>
      <c r="FS11">
        <v>35</v>
      </c>
      <c r="FT11">
        <v>42</v>
      </c>
      <c r="FU11" s="12">
        <v>8</v>
      </c>
      <c r="FV11">
        <v>17</v>
      </c>
      <c r="FW11">
        <v>25</v>
      </c>
      <c r="FX11">
        <v>33</v>
      </c>
      <c r="FY11">
        <v>42</v>
      </c>
      <c r="FZ11">
        <v>50</v>
      </c>
      <c r="GA11" s="12">
        <v>10</v>
      </c>
      <c r="GB11">
        <v>20</v>
      </c>
      <c r="GC11">
        <v>30</v>
      </c>
      <c r="GD11" s="41">
        <v>39</v>
      </c>
      <c r="GE11">
        <v>49</v>
      </c>
      <c r="GF11">
        <v>59</v>
      </c>
      <c r="GG11" s="12">
        <v>12</v>
      </c>
      <c r="GH11">
        <v>24</v>
      </c>
      <c r="GI11">
        <v>36</v>
      </c>
      <c r="GJ11">
        <v>48</v>
      </c>
      <c r="GK11">
        <v>60</v>
      </c>
      <c r="GL11">
        <v>72</v>
      </c>
      <c r="GM11" s="12">
        <v>15</v>
      </c>
      <c r="GN11">
        <v>29</v>
      </c>
      <c r="GO11">
        <v>44</v>
      </c>
      <c r="GP11">
        <v>58</v>
      </c>
      <c r="GQ11">
        <v>73</v>
      </c>
      <c r="GR11">
        <v>87</v>
      </c>
      <c r="GS11" s="12">
        <v>18</v>
      </c>
      <c r="GT11">
        <v>35</v>
      </c>
      <c r="GU11">
        <v>53</v>
      </c>
      <c r="GV11">
        <v>70</v>
      </c>
      <c r="GW11">
        <v>88</v>
      </c>
      <c r="GX11">
        <v>105</v>
      </c>
      <c r="GY11" s="12">
        <v>21</v>
      </c>
      <c r="GZ11">
        <v>42</v>
      </c>
      <c r="HA11">
        <v>63</v>
      </c>
      <c r="HB11">
        <v>84</v>
      </c>
      <c r="HC11">
        <v>105</v>
      </c>
      <c r="HD11" s="39">
        <v>126</v>
      </c>
      <c r="HE11" s="38">
        <v>5</v>
      </c>
      <c r="HF11">
        <v>9</v>
      </c>
      <c r="HG11">
        <v>14</v>
      </c>
      <c r="HH11">
        <v>19</v>
      </c>
      <c r="HI11">
        <v>23</v>
      </c>
      <c r="HJ11">
        <v>28</v>
      </c>
      <c r="HK11" s="12">
        <v>6</v>
      </c>
      <c r="HL11">
        <v>11</v>
      </c>
      <c r="HM11">
        <v>17</v>
      </c>
      <c r="HN11">
        <v>22</v>
      </c>
      <c r="HO11">
        <v>28</v>
      </c>
      <c r="HP11">
        <v>33</v>
      </c>
      <c r="HQ11" s="12">
        <v>7</v>
      </c>
      <c r="HR11">
        <v>13</v>
      </c>
      <c r="HS11">
        <v>20</v>
      </c>
      <c r="HT11">
        <v>27</v>
      </c>
      <c r="HU11">
        <v>33</v>
      </c>
      <c r="HV11">
        <v>40</v>
      </c>
      <c r="HW11" s="12">
        <v>8</v>
      </c>
      <c r="HX11">
        <v>16</v>
      </c>
      <c r="HY11">
        <v>24</v>
      </c>
      <c r="HZ11">
        <v>32</v>
      </c>
      <c r="IA11">
        <v>40</v>
      </c>
      <c r="IB11">
        <v>48</v>
      </c>
      <c r="IC11" s="12">
        <v>10</v>
      </c>
      <c r="ID11">
        <v>19</v>
      </c>
      <c r="IE11">
        <v>29</v>
      </c>
      <c r="IF11">
        <v>39</v>
      </c>
      <c r="IG11" s="41">
        <v>48</v>
      </c>
      <c r="IH11">
        <v>58</v>
      </c>
      <c r="II11" s="12">
        <v>12</v>
      </c>
      <c r="IJ11">
        <v>23</v>
      </c>
      <c r="IK11">
        <v>35</v>
      </c>
      <c r="IL11">
        <v>47</v>
      </c>
      <c r="IM11" s="41">
        <v>58</v>
      </c>
      <c r="IN11">
        <v>70</v>
      </c>
      <c r="IO11" s="12">
        <v>14</v>
      </c>
      <c r="IP11">
        <v>28</v>
      </c>
      <c r="IQ11">
        <v>42</v>
      </c>
      <c r="IR11">
        <v>56</v>
      </c>
      <c r="IS11">
        <v>70</v>
      </c>
      <c r="IT11" s="39">
        <v>84</v>
      </c>
      <c r="IU11" s="4">
        <v>0</v>
      </c>
    </row>
    <row r="12" spans="1:255" x14ac:dyDescent="0.2">
      <c r="A12">
        <v>8</v>
      </c>
      <c r="B12" s="37">
        <v>1.8</v>
      </c>
      <c r="C12" s="38">
        <v>27</v>
      </c>
      <c r="D12">
        <v>54</v>
      </c>
      <c r="E12">
        <v>81</v>
      </c>
      <c r="F12">
        <v>108</v>
      </c>
      <c r="G12">
        <v>135</v>
      </c>
      <c r="H12">
        <v>162</v>
      </c>
      <c r="I12" s="12">
        <v>32</v>
      </c>
      <c r="J12">
        <v>64</v>
      </c>
      <c r="K12">
        <v>97</v>
      </c>
      <c r="L12">
        <v>129</v>
      </c>
      <c r="M12">
        <v>161</v>
      </c>
      <c r="N12">
        <v>193</v>
      </c>
      <c r="O12" s="12">
        <v>39</v>
      </c>
      <c r="P12">
        <v>77</v>
      </c>
      <c r="Q12">
        <v>116</v>
      </c>
      <c r="R12">
        <v>154</v>
      </c>
      <c r="S12">
        <v>193</v>
      </c>
      <c r="T12">
        <v>231</v>
      </c>
      <c r="U12" s="12">
        <v>47</v>
      </c>
      <c r="V12">
        <v>93</v>
      </c>
      <c r="W12">
        <v>140</v>
      </c>
      <c r="X12">
        <v>186</v>
      </c>
      <c r="Y12">
        <v>233</v>
      </c>
      <c r="Z12">
        <v>279</v>
      </c>
      <c r="AA12" s="12">
        <v>56</v>
      </c>
      <c r="AB12">
        <v>113</v>
      </c>
      <c r="AC12">
        <v>169</v>
      </c>
      <c r="AD12">
        <v>225</v>
      </c>
      <c r="AE12">
        <v>282</v>
      </c>
      <c r="AF12">
        <v>338</v>
      </c>
      <c r="AG12" s="12">
        <v>68</v>
      </c>
      <c r="AH12">
        <v>136</v>
      </c>
      <c r="AI12">
        <v>204</v>
      </c>
      <c r="AJ12">
        <v>271</v>
      </c>
      <c r="AK12">
        <v>339</v>
      </c>
      <c r="AL12">
        <v>407</v>
      </c>
      <c r="AM12" s="12">
        <v>82</v>
      </c>
      <c r="AN12">
        <v>163</v>
      </c>
      <c r="AO12">
        <v>245</v>
      </c>
      <c r="AP12">
        <v>326</v>
      </c>
      <c r="AQ12">
        <v>408</v>
      </c>
      <c r="AR12" s="39">
        <v>489</v>
      </c>
      <c r="AS12" s="12">
        <v>19</v>
      </c>
      <c r="AT12">
        <v>38</v>
      </c>
      <c r="AU12">
        <v>57</v>
      </c>
      <c r="AV12">
        <v>76</v>
      </c>
      <c r="AW12">
        <v>95</v>
      </c>
      <c r="AX12">
        <v>114</v>
      </c>
      <c r="AY12" s="12">
        <v>23</v>
      </c>
      <c r="AZ12">
        <v>45</v>
      </c>
      <c r="BA12">
        <v>68</v>
      </c>
      <c r="BB12">
        <v>90</v>
      </c>
      <c r="BC12">
        <v>113</v>
      </c>
      <c r="BD12">
        <v>135</v>
      </c>
      <c r="BE12" s="12">
        <v>27</v>
      </c>
      <c r="BF12">
        <v>54</v>
      </c>
      <c r="BG12">
        <v>81</v>
      </c>
      <c r="BH12">
        <v>108</v>
      </c>
      <c r="BI12">
        <v>135</v>
      </c>
      <c r="BJ12">
        <v>162</v>
      </c>
      <c r="BK12" s="12">
        <v>33</v>
      </c>
      <c r="BL12">
        <v>65</v>
      </c>
      <c r="BM12">
        <v>98</v>
      </c>
      <c r="BN12">
        <v>131</v>
      </c>
      <c r="BO12">
        <v>163</v>
      </c>
      <c r="BP12">
        <v>196</v>
      </c>
      <c r="BQ12" s="12">
        <v>40</v>
      </c>
      <c r="BR12">
        <v>79</v>
      </c>
      <c r="BS12">
        <v>119</v>
      </c>
      <c r="BT12">
        <v>159</v>
      </c>
      <c r="BU12">
        <v>198</v>
      </c>
      <c r="BV12">
        <v>238</v>
      </c>
      <c r="BW12" s="12">
        <v>48</v>
      </c>
      <c r="BX12">
        <v>96</v>
      </c>
      <c r="BY12">
        <v>144</v>
      </c>
      <c r="BZ12">
        <v>191</v>
      </c>
      <c r="CA12">
        <v>239</v>
      </c>
      <c r="CB12">
        <v>287</v>
      </c>
      <c r="CC12" s="12">
        <v>58</v>
      </c>
      <c r="CD12">
        <v>115</v>
      </c>
      <c r="CE12">
        <v>173</v>
      </c>
      <c r="CF12">
        <v>230</v>
      </c>
      <c r="CG12">
        <v>288</v>
      </c>
      <c r="CH12" s="39">
        <v>345</v>
      </c>
      <c r="CI12" s="12">
        <v>14</v>
      </c>
      <c r="CJ12">
        <v>29</v>
      </c>
      <c r="CK12">
        <v>43</v>
      </c>
      <c r="CL12">
        <v>57</v>
      </c>
      <c r="CM12">
        <v>72</v>
      </c>
      <c r="CN12">
        <v>86</v>
      </c>
      <c r="CO12" s="12">
        <v>17</v>
      </c>
      <c r="CP12">
        <v>34</v>
      </c>
      <c r="CQ12">
        <v>51</v>
      </c>
      <c r="CR12">
        <v>67</v>
      </c>
      <c r="CS12">
        <v>84</v>
      </c>
      <c r="CT12">
        <v>101</v>
      </c>
      <c r="CU12" s="12">
        <v>20</v>
      </c>
      <c r="CV12">
        <v>41</v>
      </c>
      <c r="CW12">
        <v>61</v>
      </c>
      <c r="CX12">
        <v>81</v>
      </c>
      <c r="CY12">
        <v>102</v>
      </c>
      <c r="CZ12">
        <v>122</v>
      </c>
      <c r="DA12" s="12">
        <v>25</v>
      </c>
      <c r="DB12">
        <v>49</v>
      </c>
      <c r="DC12">
        <v>74</v>
      </c>
      <c r="DD12">
        <v>98</v>
      </c>
      <c r="DE12">
        <v>123</v>
      </c>
      <c r="DF12">
        <v>147</v>
      </c>
      <c r="DG12" s="12">
        <v>30</v>
      </c>
      <c r="DH12">
        <v>60</v>
      </c>
      <c r="DI12">
        <v>90</v>
      </c>
      <c r="DJ12">
        <v>119</v>
      </c>
      <c r="DK12">
        <v>149</v>
      </c>
      <c r="DL12">
        <v>179</v>
      </c>
      <c r="DM12" s="12">
        <v>36</v>
      </c>
      <c r="DN12">
        <v>72</v>
      </c>
      <c r="DO12">
        <v>108</v>
      </c>
      <c r="DP12" s="41">
        <v>143</v>
      </c>
      <c r="DQ12">
        <v>179</v>
      </c>
      <c r="DR12">
        <v>215</v>
      </c>
      <c r="DS12" s="12">
        <v>43</v>
      </c>
      <c r="DT12">
        <v>86</v>
      </c>
      <c r="DU12">
        <v>130</v>
      </c>
      <c r="DV12">
        <v>173</v>
      </c>
      <c r="DW12">
        <v>216</v>
      </c>
      <c r="DX12" s="39">
        <v>259</v>
      </c>
      <c r="DY12" s="12">
        <v>10</v>
      </c>
      <c r="DZ12">
        <v>19</v>
      </c>
      <c r="EA12">
        <v>29</v>
      </c>
      <c r="EB12">
        <v>38</v>
      </c>
      <c r="EC12">
        <v>48</v>
      </c>
      <c r="ED12">
        <v>57</v>
      </c>
      <c r="EE12" s="12">
        <v>11</v>
      </c>
      <c r="EF12">
        <v>23</v>
      </c>
      <c r="EG12">
        <v>34</v>
      </c>
      <c r="EH12">
        <v>45</v>
      </c>
      <c r="EI12">
        <v>57</v>
      </c>
      <c r="EJ12">
        <v>68</v>
      </c>
      <c r="EK12" s="12">
        <v>14</v>
      </c>
      <c r="EL12">
        <v>27</v>
      </c>
      <c r="EM12">
        <v>41</v>
      </c>
      <c r="EN12">
        <v>54</v>
      </c>
      <c r="EO12">
        <v>68</v>
      </c>
      <c r="EP12">
        <v>81</v>
      </c>
      <c r="EQ12" s="12">
        <v>16</v>
      </c>
      <c r="ER12">
        <v>33</v>
      </c>
      <c r="ES12">
        <v>49</v>
      </c>
      <c r="ET12">
        <v>65</v>
      </c>
      <c r="EU12">
        <v>82</v>
      </c>
      <c r="EV12">
        <v>98</v>
      </c>
      <c r="EW12" s="12">
        <v>20</v>
      </c>
      <c r="EX12">
        <v>40</v>
      </c>
      <c r="EY12">
        <v>60</v>
      </c>
      <c r="EZ12">
        <v>79</v>
      </c>
      <c r="FA12">
        <v>99</v>
      </c>
      <c r="FB12">
        <v>119</v>
      </c>
      <c r="FC12" s="12">
        <v>24</v>
      </c>
      <c r="FD12">
        <v>48</v>
      </c>
      <c r="FE12">
        <v>72</v>
      </c>
      <c r="FF12">
        <v>96</v>
      </c>
      <c r="FG12">
        <v>120</v>
      </c>
      <c r="FH12">
        <v>144</v>
      </c>
      <c r="FI12" s="12">
        <v>29</v>
      </c>
      <c r="FJ12">
        <v>58</v>
      </c>
      <c r="FK12">
        <v>87</v>
      </c>
      <c r="FL12">
        <v>115</v>
      </c>
      <c r="FM12">
        <v>144</v>
      </c>
      <c r="FN12" s="39">
        <v>173</v>
      </c>
      <c r="FO12" s="12">
        <v>7</v>
      </c>
      <c r="FP12">
        <v>14</v>
      </c>
      <c r="FQ12">
        <v>22</v>
      </c>
      <c r="FR12">
        <v>29</v>
      </c>
      <c r="FS12">
        <v>36</v>
      </c>
      <c r="FT12">
        <v>43</v>
      </c>
      <c r="FU12" s="12">
        <v>9</v>
      </c>
      <c r="FV12">
        <v>17</v>
      </c>
      <c r="FW12">
        <v>26</v>
      </c>
      <c r="FX12">
        <v>34</v>
      </c>
      <c r="FY12">
        <v>43</v>
      </c>
      <c r="FZ12">
        <v>51</v>
      </c>
      <c r="GA12" s="12">
        <v>10</v>
      </c>
      <c r="GB12">
        <v>20</v>
      </c>
      <c r="GC12">
        <v>31</v>
      </c>
      <c r="GD12" s="42">
        <v>41</v>
      </c>
      <c r="GE12">
        <v>51</v>
      </c>
      <c r="GF12">
        <v>61</v>
      </c>
      <c r="GG12" s="12">
        <v>12</v>
      </c>
      <c r="GH12">
        <v>25</v>
      </c>
      <c r="GI12">
        <v>37</v>
      </c>
      <c r="GJ12">
        <v>49</v>
      </c>
      <c r="GK12">
        <v>62</v>
      </c>
      <c r="GL12">
        <v>74</v>
      </c>
      <c r="GM12" s="12">
        <v>15</v>
      </c>
      <c r="GN12">
        <v>30</v>
      </c>
      <c r="GO12">
        <v>45</v>
      </c>
      <c r="GP12">
        <v>59</v>
      </c>
      <c r="GQ12">
        <v>74</v>
      </c>
      <c r="GR12">
        <v>89</v>
      </c>
      <c r="GS12" s="12">
        <v>18</v>
      </c>
      <c r="GT12">
        <v>36</v>
      </c>
      <c r="GU12">
        <v>54</v>
      </c>
      <c r="GV12">
        <v>72</v>
      </c>
      <c r="GW12">
        <v>90</v>
      </c>
      <c r="GX12">
        <v>108</v>
      </c>
      <c r="GY12" s="12">
        <v>22</v>
      </c>
      <c r="GZ12">
        <v>43</v>
      </c>
      <c r="HA12">
        <v>65</v>
      </c>
      <c r="HB12">
        <v>86</v>
      </c>
      <c r="HC12">
        <v>108</v>
      </c>
      <c r="HD12" s="39">
        <v>129</v>
      </c>
      <c r="HE12" s="38">
        <v>5</v>
      </c>
      <c r="HF12">
        <v>10</v>
      </c>
      <c r="HG12">
        <v>15</v>
      </c>
      <c r="HH12">
        <v>19</v>
      </c>
      <c r="HI12">
        <v>24</v>
      </c>
      <c r="HJ12">
        <v>29</v>
      </c>
      <c r="HK12" s="12">
        <v>6</v>
      </c>
      <c r="HL12">
        <v>11</v>
      </c>
      <c r="HM12">
        <v>17</v>
      </c>
      <c r="HN12">
        <v>23</v>
      </c>
      <c r="HO12">
        <v>28</v>
      </c>
      <c r="HP12">
        <v>34</v>
      </c>
      <c r="HQ12" s="12">
        <v>7</v>
      </c>
      <c r="HR12">
        <v>14</v>
      </c>
      <c r="HS12">
        <v>21</v>
      </c>
      <c r="HT12">
        <v>27</v>
      </c>
      <c r="HU12">
        <v>34</v>
      </c>
      <c r="HV12">
        <v>41</v>
      </c>
      <c r="HW12" s="12">
        <v>8</v>
      </c>
      <c r="HX12">
        <v>16</v>
      </c>
      <c r="HY12">
        <v>25</v>
      </c>
      <c r="HZ12">
        <v>33</v>
      </c>
      <c r="IA12">
        <v>41</v>
      </c>
      <c r="IB12">
        <v>49</v>
      </c>
      <c r="IC12" s="12">
        <v>10</v>
      </c>
      <c r="ID12">
        <v>20</v>
      </c>
      <c r="IE12">
        <v>30</v>
      </c>
      <c r="IF12">
        <v>40</v>
      </c>
      <c r="IG12">
        <v>50</v>
      </c>
      <c r="IH12">
        <v>60</v>
      </c>
      <c r="II12" s="12">
        <v>12</v>
      </c>
      <c r="IJ12">
        <v>24</v>
      </c>
      <c r="IK12">
        <v>36</v>
      </c>
      <c r="IL12">
        <v>48</v>
      </c>
      <c r="IM12">
        <v>60</v>
      </c>
      <c r="IN12">
        <v>72</v>
      </c>
      <c r="IO12" s="12">
        <v>14</v>
      </c>
      <c r="IP12">
        <v>29</v>
      </c>
      <c r="IQ12">
        <v>43</v>
      </c>
      <c r="IR12">
        <v>57</v>
      </c>
      <c r="IS12">
        <v>72</v>
      </c>
      <c r="IT12" s="39">
        <v>86</v>
      </c>
      <c r="IU12" s="4">
        <v>0</v>
      </c>
    </row>
    <row r="13" spans="1:255" x14ac:dyDescent="0.2">
      <c r="A13">
        <v>9</v>
      </c>
      <c r="B13" s="37">
        <v>2</v>
      </c>
      <c r="C13" s="38">
        <v>28</v>
      </c>
      <c r="D13">
        <v>55</v>
      </c>
      <c r="E13">
        <v>83</v>
      </c>
      <c r="F13">
        <v>110</v>
      </c>
      <c r="G13">
        <v>138</v>
      </c>
      <c r="H13">
        <v>165</v>
      </c>
      <c r="I13" s="12">
        <v>33</v>
      </c>
      <c r="J13">
        <v>66</v>
      </c>
      <c r="K13">
        <v>99</v>
      </c>
      <c r="L13">
        <v>131</v>
      </c>
      <c r="M13">
        <v>164</v>
      </c>
      <c r="N13">
        <v>197</v>
      </c>
      <c r="O13" s="12">
        <v>39</v>
      </c>
      <c r="P13">
        <v>79</v>
      </c>
      <c r="Q13">
        <v>118</v>
      </c>
      <c r="R13">
        <v>157</v>
      </c>
      <c r="S13">
        <v>197</v>
      </c>
      <c r="T13">
        <v>236</v>
      </c>
      <c r="U13" s="12">
        <v>48</v>
      </c>
      <c r="V13">
        <v>95</v>
      </c>
      <c r="W13">
        <v>143</v>
      </c>
      <c r="X13">
        <v>191</v>
      </c>
      <c r="Y13">
        <v>238</v>
      </c>
      <c r="Z13">
        <v>286</v>
      </c>
      <c r="AA13" s="12">
        <v>58</v>
      </c>
      <c r="AB13">
        <v>115</v>
      </c>
      <c r="AC13">
        <v>173</v>
      </c>
      <c r="AD13">
        <v>231</v>
      </c>
      <c r="AE13">
        <v>288</v>
      </c>
      <c r="AF13">
        <v>346</v>
      </c>
      <c r="AG13" s="12">
        <v>70</v>
      </c>
      <c r="AH13">
        <v>139</v>
      </c>
      <c r="AI13">
        <v>209</v>
      </c>
      <c r="AJ13">
        <v>278</v>
      </c>
      <c r="AK13">
        <v>348</v>
      </c>
      <c r="AL13">
        <v>417</v>
      </c>
      <c r="AM13" s="12">
        <v>83</v>
      </c>
      <c r="AN13">
        <v>167</v>
      </c>
      <c r="AO13">
        <v>250</v>
      </c>
      <c r="AP13">
        <v>333</v>
      </c>
      <c r="AQ13">
        <v>417</v>
      </c>
      <c r="AR13" s="39">
        <v>500</v>
      </c>
      <c r="AS13" s="12">
        <v>19</v>
      </c>
      <c r="AT13">
        <v>39</v>
      </c>
      <c r="AU13">
        <v>58</v>
      </c>
      <c r="AV13">
        <v>77</v>
      </c>
      <c r="AW13">
        <v>97</v>
      </c>
      <c r="AX13">
        <v>116</v>
      </c>
      <c r="AY13" s="12">
        <v>23</v>
      </c>
      <c r="AZ13">
        <v>46</v>
      </c>
      <c r="BA13">
        <v>69</v>
      </c>
      <c r="BB13">
        <v>92</v>
      </c>
      <c r="BC13">
        <v>115</v>
      </c>
      <c r="BD13">
        <v>138</v>
      </c>
      <c r="BE13" s="12">
        <v>28</v>
      </c>
      <c r="BF13">
        <v>55</v>
      </c>
      <c r="BG13">
        <v>83</v>
      </c>
      <c r="BH13">
        <v>110</v>
      </c>
      <c r="BI13">
        <v>138</v>
      </c>
      <c r="BJ13">
        <v>165</v>
      </c>
      <c r="BK13" s="12">
        <v>33</v>
      </c>
      <c r="BL13">
        <v>67</v>
      </c>
      <c r="BM13">
        <v>100</v>
      </c>
      <c r="BN13">
        <v>133</v>
      </c>
      <c r="BO13">
        <v>167</v>
      </c>
      <c r="BP13">
        <v>200</v>
      </c>
      <c r="BQ13" s="12">
        <v>41</v>
      </c>
      <c r="BR13">
        <v>81</v>
      </c>
      <c r="BS13">
        <v>122</v>
      </c>
      <c r="BT13">
        <v>162</v>
      </c>
      <c r="BU13">
        <v>203</v>
      </c>
      <c r="BV13">
        <v>243</v>
      </c>
      <c r="BW13" s="12">
        <v>49</v>
      </c>
      <c r="BX13">
        <v>98</v>
      </c>
      <c r="BY13">
        <v>147</v>
      </c>
      <c r="BZ13">
        <v>196</v>
      </c>
      <c r="CA13">
        <v>245</v>
      </c>
      <c r="CB13">
        <v>294</v>
      </c>
      <c r="CC13" s="12">
        <v>59</v>
      </c>
      <c r="CD13">
        <v>118</v>
      </c>
      <c r="CE13">
        <v>177</v>
      </c>
      <c r="CF13">
        <v>235</v>
      </c>
      <c r="CG13">
        <v>294</v>
      </c>
      <c r="CH13" s="39">
        <v>353</v>
      </c>
      <c r="CI13" s="12">
        <v>15</v>
      </c>
      <c r="CJ13">
        <v>29</v>
      </c>
      <c r="CK13">
        <v>44</v>
      </c>
      <c r="CL13">
        <v>58</v>
      </c>
      <c r="CM13">
        <v>73</v>
      </c>
      <c r="CN13">
        <v>87</v>
      </c>
      <c r="CO13" s="12">
        <v>17</v>
      </c>
      <c r="CP13">
        <v>35</v>
      </c>
      <c r="CQ13">
        <v>52</v>
      </c>
      <c r="CR13">
        <v>69</v>
      </c>
      <c r="CS13" s="40">
        <v>87</v>
      </c>
      <c r="CT13">
        <v>104</v>
      </c>
      <c r="CU13" s="12">
        <v>21</v>
      </c>
      <c r="CV13">
        <v>41</v>
      </c>
      <c r="CW13">
        <v>62</v>
      </c>
      <c r="CX13">
        <v>83</v>
      </c>
      <c r="CY13">
        <v>103</v>
      </c>
      <c r="CZ13">
        <v>124</v>
      </c>
      <c r="DA13" s="12">
        <v>25</v>
      </c>
      <c r="DB13">
        <v>50</v>
      </c>
      <c r="DC13">
        <v>75</v>
      </c>
      <c r="DD13">
        <v>100</v>
      </c>
      <c r="DE13">
        <v>125</v>
      </c>
      <c r="DF13">
        <v>150</v>
      </c>
      <c r="DG13" s="12">
        <v>30</v>
      </c>
      <c r="DH13">
        <v>61</v>
      </c>
      <c r="DI13">
        <v>91</v>
      </c>
      <c r="DJ13">
        <v>121</v>
      </c>
      <c r="DK13">
        <v>152</v>
      </c>
      <c r="DL13">
        <v>182</v>
      </c>
      <c r="DM13" s="12">
        <v>37</v>
      </c>
      <c r="DN13">
        <v>74</v>
      </c>
      <c r="DO13">
        <v>111</v>
      </c>
      <c r="DP13">
        <v>147</v>
      </c>
      <c r="DQ13">
        <v>184</v>
      </c>
      <c r="DR13">
        <v>221</v>
      </c>
      <c r="DS13" s="12">
        <v>44</v>
      </c>
      <c r="DT13">
        <v>88</v>
      </c>
      <c r="DU13">
        <v>133</v>
      </c>
      <c r="DV13">
        <v>177</v>
      </c>
      <c r="DW13">
        <v>221</v>
      </c>
      <c r="DX13" s="39">
        <v>265</v>
      </c>
      <c r="DY13" s="12">
        <v>10</v>
      </c>
      <c r="DZ13">
        <v>19</v>
      </c>
      <c r="EA13">
        <v>29</v>
      </c>
      <c r="EB13">
        <v>39</v>
      </c>
      <c r="EC13">
        <v>48</v>
      </c>
      <c r="ED13">
        <v>58</v>
      </c>
      <c r="EE13" s="12">
        <v>12</v>
      </c>
      <c r="EF13">
        <v>23</v>
      </c>
      <c r="EG13">
        <v>35</v>
      </c>
      <c r="EH13">
        <v>46</v>
      </c>
      <c r="EI13">
        <v>58</v>
      </c>
      <c r="EJ13">
        <v>69</v>
      </c>
      <c r="EK13" s="12">
        <v>14</v>
      </c>
      <c r="EL13">
        <v>28</v>
      </c>
      <c r="EM13">
        <v>42</v>
      </c>
      <c r="EN13">
        <v>55</v>
      </c>
      <c r="EO13">
        <v>69</v>
      </c>
      <c r="EP13">
        <v>83</v>
      </c>
      <c r="EQ13" s="12">
        <v>17</v>
      </c>
      <c r="ER13">
        <v>33</v>
      </c>
      <c r="ES13">
        <v>50</v>
      </c>
      <c r="ET13">
        <v>67</v>
      </c>
      <c r="EU13">
        <v>83</v>
      </c>
      <c r="EV13">
        <v>100</v>
      </c>
      <c r="EW13" s="12">
        <v>20</v>
      </c>
      <c r="EX13">
        <v>41</v>
      </c>
      <c r="EY13">
        <v>61</v>
      </c>
      <c r="EZ13">
        <v>81</v>
      </c>
      <c r="FA13">
        <v>102</v>
      </c>
      <c r="FB13">
        <v>122</v>
      </c>
      <c r="FC13" s="12">
        <v>25</v>
      </c>
      <c r="FD13">
        <v>49</v>
      </c>
      <c r="FE13">
        <v>74</v>
      </c>
      <c r="FF13">
        <v>98</v>
      </c>
      <c r="FG13">
        <v>123</v>
      </c>
      <c r="FH13">
        <v>147</v>
      </c>
      <c r="FI13" s="12">
        <v>30</v>
      </c>
      <c r="FJ13">
        <v>59</v>
      </c>
      <c r="FK13">
        <v>89</v>
      </c>
      <c r="FL13">
        <v>118</v>
      </c>
      <c r="FM13">
        <v>148</v>
      </c>
      <c r="FN13" s="39">
        <v>177</v>
      </c>
      <c r="FO13" s="12">
        <v>7</v>
      </c>
      <c r="FP13">
        <v>15</v>
      </c>
      <c r="FQ13">
        <v>22</v>
      </c>
      <c r="FR13">
        <v>29</v>
      </c>
      <c r="FS13">
        <v>37</v>
      </c>
      <c r="FT13">
        <v>44</v>
      </c>
      <c r="FU13" s="12">
        <v>9</v>
      </c>
      <c r="FV13">
        <v>17</v>
      </c>
      <c r="FW13">
        <v>26</v>
      </c>
      <c r="FX13">
        <v>35</v>
      </c>
      <c r="FY13">
        <v>43</v>
      </c>
      <c r="FZ13">
        <v>52</v>
      </c>
      <c r="GA13" s="12">
        <v>10</v>
      </c>
      <c r="GB13">
        <v>21</v>
      </c>
      <c r="GC13">
        <v>31</v>
      </c>
      <c r="GD13">
        <v>41</v>
      </c>
      <c r="GE13">
        <v>52</v>
      </c>
      <c r="GF13">
        <v>62</v>
      </c>
      <c r="GG13" s="12">
        <v>13</v>
      </c>
      <c r="GH13">
        <v>25</v>
      </c>
      <c r="GI13">
        <v>38</v>
      </c>
      <c r="GJ13">
        <v>50</v>
      </c>
      <c r="GK13">
        <v>63</v>
      </c>
      <c r="GL13">
        <v>75</v>
      </c>
      <c r="GM13" s="12">
        <v>15</v>
      </c>
      <c r="GN13">
        <v>30</v>
      </c>
      <c r="GO13">
        <v>46</v>
      </c>
      <c r="GP13">
        <v>61</v>
      </c>
      <c r="GQ13">
        <v>76</v>
      </c>
      <c r="GR13">
        <v>91</v>
      </c>
      <c r="GS13" s="12">
        <v>18</v>
      </c>
      <c r="GT13">
        <v>37</v>
      </c>
      <c r="GU13">
        <v>55</v>
      </c>
      <c r="GV13">
        <v>73</v>
      </c>
      <c r="GW13">
        <v>92</v>
      </c>
      <c r="GX13">
        <v>110</v>
      </c>
      <c r="GY13" s="12">
        <v>22</v>
      </c>
      <c r="GZ13">
        <v>44</v>
      </c>
      <c r="HA13">
        <v>66</v>
      </c>
      <c r="HB13">
        <v>88</v>
      </c>
      <c r="HC13">
        <v>110</v>
      </c>
      <c r="HD13" s="39">
        <v>132</v>
      </c>
      <c r="HE13" s="38">
        <v>5</v>
      </c>
      <c r="HF13">
        <v>10</v>
      </c>
      <c r="HG13">
        <v>15</v>
      </c>
      <c r="HH13">
        <v>19</v>
      </c>
      <c r="HI13">
        <v>24</v>
      </c>
      <c r="HJ13">
        <v>29</v>
      </c>
      <c r="HK13" s="12">
        <v>6</v>
      </c>
      <c r="HL13">
        <v>12</v>
      </c>
      <c r="HM13">
        <v>18</v>
      </c>
      <c r="HN13">
        <v>23</v>
      </c>
      <c r="HO13">
        <v>29</v>
      </c>
      <c r="HP13">
        <v>35</v>
      </c>
      <c r="HQ13" s="12">
        <v>7</v>
      </c>
      <c r="HR13">
        <v>14</v>
      </c>
      <c r="HS13">
        <v>21</v>
      </c>
      <c r="HT13">
        <v>27</v>
      </c>
      <c r="HU13">
        <v>35</v>
      </c>
      <c r="HV13">
        <v>41</v>
      </c>
      <c r="HW13" s="12">
        <v>8</v>
      </c>
      <c r="HX13">
        <v>17</v>
      </c>
      <c r="HY13">
        <v>25</v>
      </c>
      <c r="HZ13">
        <v>33</v>
      </c>
      <c r="IA13">
        <v>42</v>
      </c>
      <c r="IB13">
        <v>50</v>
      </c>
      <c r="IC13" s="12">
        <v>10</v>
      </c>
      <c r="ID13">
        <v>20</v>
      </c>
      <c r="IE13">
        <v>31</v>
      </c>
      <c r="IF13">
        <v>41</v>
      </c>
      <c r="IG13">
        <v>51</v>
      </c>
      <c r="IH13">
        <v>61</v>
      </c>
      <c r="II13" s="12">
        <v>12</v>
      </c>
      <c r="IJ13">
        <v>25</v>
      </c>
      <c r="IK13">
        <v>37</v>
      </c>
      <c r="IL13">
        <v>49</v>
      </c>
      <c r="IM13">
        <v>62</v>
      </c>
      <c r="IN13">
        <v>74</v>
      </c>
      <c r="IO13" s="12">
        <v>15</v>
      </c>
      <c r="IP13">
        <v>29</v>
      </c>
      <c r="IQ13">
        <v>44</v>
      </c>
      <c r="IR13">
        <v>59</v>
      </c>
      <c r="IS13">
        <v>73</v>
      </c>
      <c r="IT13" s="39">
        <v>88</v>
      </c>
      <c r="IU13" s="4">
        <v>0</v>
      </c>
    </row>
    <row r="14" spans="1:255" x14ac:dyDescent="0.2">
      <c r="A14">
        <v>10</v>
      </c>
      <c r="B14" s="37">
        <v>2.2000000000000002</v>
      </c>
      <c r="C14" s="38">
        <v>28</v>
      </c>
      <c r="D14">
        <v>56</v>
      </c>
      <c r="E14">
        <v>85</v>
      </c>
      <c r="F14">
        <v>113</v>
      </c>
      <c r="G14">
        <v>141</v>
      </c>
      <c r="H14">
        <v>169</v>
      </c>
      <c r="I14" s="12">
        <v>34</v>
      </c>
      <c r="J14">
        <v>67</v>
      </c>
      <c r="K14">
        <v>101</v>
      </c>
      <c r="L14">
        <v>134</v>
      </c>
      <c r="M14">
        <v>168</v>
      </c>
      <c r="N14">
        <v>201</v>
      </c>
      <c r="O14" s="12">
        <v>40</v>
      </c>
      <c r="P14">
        <v>81</v>
      </c>
      <c r="Q14">
        <v>121</v>
      </c>
      <c r="R14">
        <v>161</v>
      </c>
      <c r="S14">
        <v>202</v>
      </c>
      <c r="T14">
        <v>242</v>
      </c>
      <c r="U14" s="43">
        <v>50</v>
      </c>
      <c r="V14" s="42">
        <v>99</v>
      </c>
      <c r="W14" s="42">
        <v>149</v>
      </c>
      <c r="X14" s="42">
        <v>198</v>
      </c>
      <c r="Y14" s="42">
        <v>248</v>
      </c>
      <c r="Z14" s="42">
        <v>297</v>
      </c>
      <c r="AA14" s="12">
        <v>59</v>
      </c>
      <c r="AB14">
        <v>118</v>
      </c>
      <c r="AC14">
        <v>177</v>
      </c>
      <c r="AD14">
        <v>235</v>
      </c>
      <c r="AE14">
        <v>294</v>
      </c>
      <c r="AF14">
        <v>353</v>
      </c>
      <c r="AG14" s="12">
        <v>71</v>
      </c>
      <c r="AH14">
        <v>142</v>
      </c>
      <c r="AI14">
        <v>213</v>
      </c>
      <c r="AJ14">
        <v>284</v>
      </c>
      <c r="AK14">
        <v>355</v>
      </c>
      <c r="AL14">
        <v>426</v>
      </c>
      <c r="AM14" s="12">
        <v>85</v>
      </c>
      <c r="AN14">
        <v>170</v>
      </c>
      <c r="AO14">
        <v>256</v>
      </c>
      <c r="AP14">
        <v>341</v>
      </c>
      <c r="AQ14">
        <v>426</v>
      </c>
      <c r="AR14" s="39">
        <v>511</v>
      </c>
      <c r="AS14" s="12">
        <v>20</v>
      </c>
      <c r="AT14">
        <v>39</v>
      </c>
      <c r="AU14">
        <v>59</v>
      </c>
      <c r="AV14">
        <v>79</v>
      </c>
      <c r="AW14">
        <v>98</v>
      </c>
      <c r="AX14">
        <v>118</v>
      </c>
      <c r="AY14" s="12">
        <v>23</v>
      </c>
      <c r="AZ14">
        <v>47</v>
      </c>
      <c r="BA14">
        <v>70</v>
      </c>
      <c r="BB14">
        <v>93</v>
      </c>
      <c r="BC14">
        <v>117</v>
      </c>
      <c r="BD14">
        <v>140</v>
      </c>
      <c r="BE14" s="12">
        <v>28</v>
      </c>
      <c r="BF14">
        <v>56</v>
      </c>
      <c r="BG14">
        <v>85</v>
      </c>
      <c r="BH14">
        <v>113</v>
      </c>
      <c r="BI14">
        <v>141</v>
      </c>
      <c r="BJ14">
        <v>169</v>
      </c>
      <c r="BK14" s="12">
        <v>34</v>
      </c>
      <c r="BL14">
        <v>68</v>
      </c>
      <c r="BM14">
        <v>102</v>
      </c>
      <c r="BN14">
        <v>136</v>
      </c>
      <c r="BO14">
        <v>170</v>
      </c>
      <c r="BP14">
        <v>204</v>
      </c>
      <c r="BQ14" s="12">
        <v>41</v>
      </c>
      <c r="BR14">
        <v>83</v>
      </c>
      <c r="BS14">
        <v>124</v>
      </c>
      <c r="BT14">
        <v>165</v>
      </c>
      <c r="BU14">
        <v>207</v>
      </c>
      <c r="BV14">
        <v>248</v>
      </c>
      <c r="BW14" s="12">
        <v>50</v>
      </c>
      <c r="BX14">
        <v>100</v>
      </c>
      <c r="BY14">
        <v>150</v>
      </c>
      <c r="BZ14">
        <v>200</v>
      </c>
      <c r="CA14">
        <v>250</v>
      </c>
      <c r="CB14">
        <v>300</v>
      </c>
      <c r="CC14" s="12">
        <v>60</v>
      </c>
      <c r="CD14">
        <v>120</v>
      </c>
      <c r="CE14">
        <v>181</v>
      </c>
      <c r="CF14">
        <v>241</v>
      </c>
      <c r="CG14">
        <v>301</v>
      </c>
      <c r="CH14" s="39">
        <v>361</v>
      </c>
      <c r="CI14" s="12">
        <v>15</v>
      </c>
      <c r="CJ14">
        <v>30</v>
      </c>
      <c r="CK14">
        <v>45</v>
      </c>
      <c r="CL14">
        <v>59</v>
      </c>
      <c r="CM14">
        <v>74</v>
      </c>
      <c r="CN14">
        <v>89</v>
      </c>
      <c r="CO14" s="12">
        <v>18</v>
      </c>
      <c r="CP14">
        <v>35</v>
      </c>
      <c r="CQ14">
        <v>53</v>
      </c>
      <c r="CR14">
        <v>70</v>
      </c>
      <c r="CS14" s="40">
        <v>88</v>
      </c>
      <c r="CT14">
        <v>105</v>
      </c>
      <c r="CU14" s="12">
        <v>21</v>
      </c>
      <c r="CV14">
        <v>42</v>
      </c>
      <c r="CW14">
        <v>64</v>
      </c>
      <c r="CX14">
        <v>85</v>
      </c>
      <c r="CY14">
        <v>106</v>
      </c>
      <c r="CZ14">
        <v>127</v>
      </c>
      <c r="DA14" s="12">
        <v>26</v>
      </c>
      <c r="DB14">
        <v>51</v>
      </c>
      <c r="DC14">
        <v>77</v>
      </c>
      <c r="DD14">
        <v>102</v>
      </c>
      <c r="DE14">
        <v>128</v>
      </c>
      <c r="DF14">
        <v>153</v>
      </c>
      <c r="DG14" s="12">
        <v>31</v>
      </c>
      <c r="DH14">
        <v>62</v>
      </c>
      <c r="DI14">
        <v>93</v>
      </c>
      <c r="DJ14">
        <v>124</v>
      </c>
      <c r="DK14">
        <v>155</v>
      </c>
      <c r="DL14">
        <v>186</v>
      </c>
      <c r="DM14" s="12">
        <v>38</v>
      </c>
      <c r="DN14">
        <v>75</v>
      </c>
      <c r="DO14">
        <v>113</v>
      </c>
      <c r="DP14">
        <v>150</v>
      </c>
      <c r="DQ14">
        <v>188</v>
      </c>
      <c r="DR14">
        <v>225</v>
      </c>
      <c r="DS14" s="12">
        <v>45</v>
      </c>
      <c r="DT14">
        <v>90</v>
      </c>
      <c r="DU14">
        <v>136</v>
      </c>
      <c r="DV14">
        <v>181</v>
      </c>
      <c r="DW14">
        <v>226</v>
      </c>
      <c r="DX14" s="39">
        <v>271</v>
      </c>
      <c r="DY14" s="12">
        <v>10</v>
      </c>
      <c r="DZ14">
        <v>20</v>
      </c>
      <c r="EA14">
        <v>30</v>
      </c>
      <c r="EB14">
        <v>39</v>
      </c>
      <c r="EC14">
        <v>49</v>
      </c>
      <c r="ED14">
        <v>59</v>
      </c>
      <c r="EE14" s="12">
        <v>12</v>
      </c>
      <c r="EF14">
        <v>23</v>
      </c>
      <c r="EG14">
        <v>35</v>
      </c>
      <c r="EH14">
        <v>47</v>
      </c>
      <c r="EI14">
        <v>58</v>
      </c>
      <c r="EJ14">
        <v>70</v>
      </c>
      <c r="EK14" s="12">
        <v>14</v>
      </c>
      <c r="EL14">
        <v>28</v>
      </c>
      <c r="EM14">
        <v>43</v>
      </c>
      <c r="EN14">
        <v>57</v>
      </c>
      <c r="EO14">
        <v>71</v>
      </c>
      <c r="EP14">
        <v>85</v>
      </c>
      <c r="EQ14" s="12">
        <v>17</v>
      </c>
      <c r="ER14">
        <v>34</v>
      </c>
      <c r="ES14">
        <v>51</v>
      </c>
      <c r="ET14">
        <v>68</v>
      </c>
      <c r="EU14">
        <v>85</v>
      </c>
      <c r="EV14">
        <v>102</v>
      </c>
      <c r="EW14" s="12">
        <v>21</v>
      </c>
      <c r="EX14">
        <v>41</v>
      </c>
      <c r="EY14">
        <v>62</v>
      </c>
      <c r="EZ14">
        <v>83</v>
      </c>
      <c r="FA14">
        <v>103</v>
      </c>
      <c r="FB14">
        <v>124</v>
      </c>
      <c r="FC14" s="12">
        <v>25</v>
      </c>
      <c r="FD14">
        <v>50</v>
      </c>
      <c r="FE14">
        <v>75</v>
      </c>
      <c r="FF14">
        <v>100</v>
      </c>
      <c r="FG14">
        <v>125</v>
      </c>
      <c r="FH14">
        <v>150</v>
      </c>
      <c r="FI14" s="12">
        <v>30</v>
      </c>
      <c r="FJ14">
        <v>60</v>
      </c>
      <c r="FK14">
        <v>91</v>
      </c>
      <c r="FL14">
        <v>121</v>
      </c>
      <c r="FM14">
        <v>151</v>
      </c>
      <c r="FN14" s="39">
        <v>181</v>
      </c>
      <c r="FO14" s="12">
        <v>7</v>
      </c>
      <c r="FP14">
        <v>15</v>
      </c>
      <c r="FQ14">
        <v>22</v>
      </c>
      <c r="FR14">
        <v>29</v>
      </c>
      <c r="FS14">
        <v>37</v>
      </c>
      <c r="FT14">
        <v>44</v>
      </c>
      <c r="FU14" s="12">
        <v>9</v>
      </c>
      <c r="FV14">
        <v>18</v>
      </c>
      <c r="FW14">
        <v>27</v>
      </c>
      <c r="FX14">
        <v>35</v>
      </c>
      <c r="FY14">
        <v>44</v>
      </c>
      <c r="FZ14">
        <v>53</v>
      </c>
      <c r="GA14" s="12">
        <v>11</v>
      </c>
      <c r="GB14">
        <v>21</v>
      </c>
      <c r="GC14">
        <v>32</v>
      </c>
      <c r="GD14">
        <v>42</v>
      </c>
      <c r="GE14">
        <v>53</v>
      </c>
      <c r="GF14">
        <v>63</v>
      </c>
      <c r="GG14" s="12">
        <v>13</v>
      </c>
      <c r="GH14">
        <v>26</v>
      </c>
      <c r="GI14">
        <v>39</v>
      </c>
      <c r="GJ14">
        <v>51</v>
      </c>
      <c r="GK14">
        <v>64</v>
      </c>
      <c r="GL14">
        <v>77</v>
      </c>
      <c r="GM14" s="12">
        <v>16</v>
      </c>
      <c r="GN14">
        <v>31</v>
      </c>
      <c r="GO14">
        <v>47</v>
      </c>
      <c r="GP14">
        <v>62</v>
      </c>
      <c r="GQ14">
        <v>78</v>
      </c>
      <c r="GR14">
        <v>93</v>
      </c>
      <c r="GS14" s="12">
        <v>19</v>
      </c>
      <c r="GT14">
        <v>38</v>
      </c>
      <c r="GU14">
        <v>57</v>
      </c>
      <c r="GV14">
        <v>75</v>
      </c>
      <c r="GW14">
        <v>94</v>
      </c>
      <c r="GX14">
        <v>113</v>
      </c>
      <c r="GY14" s="12">
        <v>23</v>
      </c>
      <c r="GZ14">
        <v>45</v>
      </c>
      <c r="HA14">
        <v>68</v>
      </c>
      <c r="HB14">
        <v>90</v>
      </c>
      <c r="HC14">
        <v>113</v>
      </c>
      <c r="HD14" s="39">
        <v>135</v>
      </c>
      <c r="HE14" s="38">
        <v>5</v>
      </c>
      <c r="HF14">
        <v>10</v>
      </c>
      <c r="HG14">
        <v>15</v>
      </c>
      <c r="HH14">
        <v>20</v>
      </c>
      <c r="HI14">
        <v>25</v>
      </c>
      <c r="HJ14">
        <v>30</v>
      </c>
      <c r="HK14" s="12">
        <v>6</v>
      </c>
      <c r="HL14">
        <v>12</v>
      </c>
      <c r="HM14">
        <v>18</v>
      </c>
      <c r="HN14">
        <v>23</v>
      </c>
      <c r="HO14">
        <v>29</v>
      </c>
      <c r="HP14">
        <v>35</v>
      </c>
      <c r="HQ14" s="12">
        <v>7</v>
      </c>
      <c r="HR14">
        <v>14</v>
      </c>
      <c r="HS14">
        <v>21</v>
      </c>
      <c r="HT14">
        <v>28</v>
      </c>
      <c r="HU14">
        <v>36</v>
      </c>
      <c r="HV14">
        <v>42</v>
      </c>
      <c r="HW14" s="12">
        <v>9</v>
      </c>
      <c r="HX14">
        <v>17</v>
      </c>
      <c r="HY14">
        <v>26</v>
      </c>
      <c r="HZ14">
        <v>34</v>
      </c>
      <c r="IA14">
        <v>43</v>
      </c>
      <c r="IB14">
        <v>51</v>
      </c>
      <c r="IC14" s="12">
        <v>10</v>
      </c>
      <c r="ID14">
        <v>21</v>
      </c>
      <c r="IE14">
        <v>31</v>
      </c>
      <c r="IF14">
        <v>41</v>
      </c>
      <c r="IG14">
        <v>52</v>
      </c>
      <c r="IH14">
        <v>62</v>
      </c>
      <c r="II14" s="12">
        <v>13</v>
      </c>
      <c r="IJ14">
        <v>25</v>
      </c>
      <c r="IK14">
        <v>38</v>
      </c>
      <c r="IL14">
        <v>50</v>
      </c>
      <c r="IM14">
        <v>63</v>
      </c>
      <c r="IN14">
        <v>75</v>
      </c>
      <c r="IO14" s="12">
        <v>15</v>
      </c>
      <c r="IP14">
        <v>30</v>
      </c>
      <c r="IQ14">
        <v>45</v>
      </c>
      <c r="IR14">
        <v>60</v>
      </c>
      <c r="IS14">
        <v>75</v>
      </c>
      <c r="IT14" s="39">
        <v>90</v>
      </c>
      <c r="IU14" s="4">
        <v>0</v>
      </c>
    </row>
    <row r="15" spans="1:255" x14ac:dyDescent="0.2">
      <c r="A15">
        <v>11</v>
      </c>
      <c r="B15" s="37">
        <v>2.4</v>
      </c>
      <c r="C15" s="38">
        <v>29</v>
      </c>
      <c r="D15">
        <v>57</v>
      </c>
      <c r="E15">
        <v>86</v>
      </c>
      <c r="F15">
        <v>115</v>
      </c>
      <c r="G15">
        <v>143</v>
      </c>
      <c r="H15">
        <v>172</v>
      </c>
      <c r="I15" s="12">
        <v>34</v>
      </c>
      <c r="J15">
        <v>68</v>
      </c>
      <c r="K15">
        <v>103</v>
      </c>
      <c r="L15">
        <v>137</v>
      </c>
      <c r="M15">
        <v>171</v>
      </c>
      <c r="N15">
        <v>205</v>
      </c>
      <c r="O15" s="12">
        <v>41</v>
      </c>
      <c r="P15">
        <v>82</v>
      </c>
      <c r="Q15">
        <v>124</v>
      </c>
      <c r="R15">
        <v>165</v>
      </c>
      <c r="S15">
        <v>206</v>
      </c>
      <c r="T15">
        <v>247</v>
      </c>
      <c r="U15" s="12">
        <v>50</v>
      </c>
      <c r="V15">
        <v>99</v>
      </c>
      <c r="W15">
        <v>149</v>
      </c>
      <c r="X15">
        <v>199</v>
      </c>
      <c r="Y15">
        <v>248</v>
      </c>
      <c r="Z15">
        <v>298</v>
      </c>
      <c r="AA15" s="12">
        <v>60</v>
      </c>
      <c r="AB15">
        <v>120</v>
      </c>
      <c r="AC15">
        <v>181</v>
      </c>
      <c r="AD15">
        <v>241</v>
      </c>
      <c r="AE15">
        <v>301</v>
      </c>
      <c r="AF15">
        <v>361</v>
      </c>
      <c r="AG15" s="12">
        <v>73</v>
      </c>
      <c r="AH15">
        <v>145</v>
      </c>
      <c r="AI15">
        <v>218</v>
      </c>
      <c r="AJ15">
        <v>290</v>
      </c>
      <c r="AK15">
        <v>363</v>
      </c>
      <c r="AL15">
        <v>435</v>
      </c>
      <c r="AM15" s="12">
        <v>87</v>
      </c>
      <c r="AN15">
        <v>174</v>
      </c>
      <c r="AO15">
        <v>261</v>
      </c>
      <c r="AP15">
        <v>348</v>
      </c>
      <c r="AQ15">
        <v>435</v>
      </c>
      <c r="AR15" s="39">
        <v>522</v>
      </c>
      <c r="AS15" s="12">
        <v>20</v>
      </c>
      <c r="AT15">
        <v>40</v>
      </c>
      <c r="AU15">
        <v>60</v>
      </c>
      <c r="AV15">
        <v>80</v>
      </c>
      <c r="AW15">
        <v>100</v>
      </c>
      <c r="AX15">
        <v>120</v>
      </c>
      <c r="AY15" s="12">
        <v>24</v>
      </c>
      <c r="AZ15">
        <v>48</v>
      </c>
      <c r="BA15">
        <v>72</v>
      </c>
      <c r="BB15">
        <v>95</v>
      </c>
      <c r="BC15">
        <v>119</v>
      </c>
      <c r="BD15">
        <v>143</v>
      </c>
      <c r="BE15" s="12">
        <v>29</v>
      </c>
      <c r="BF15">
        <v>57</v>
      </c>
      <c r="BG15">
        <v>86</v>
      </c>
      <c r="BH15">
        <v>115</v>
      </c>
      <c r="BI15">
        <v>143</v>
      </c>
      <c r="BJ15">
        <v>172</v>
      </c>
      <c r="BK15" s="12">
        <v>35</v>
      </c>
      <c r="BL15">
        <v>70</v>
      </c>
      <c r="BM15">
        <v>105</v>
      </c>
      <c r="BN15">
        <v>139</v>
      </c>
      <c r="BO15">
        <v>174</v>
      </c>
      <c r="BP15">
        <v>209</v>
      </c>
      <c r="BQ15" s="12">
        <v>42</v>
      </c>
      <c r="BR15">
        <v>84</v>
      </c>
      <c r="BS15">
        <v>127</v>
      </c>
      <c r="BT15">
        <v>169</v>
      </c>
      <c r="BU15">
        <v>211</v>
      </c>
      <c r="BV15">
        <v>253</v>
      </c>
      <c r="BW15" s="12">
        <v>51</v>
      </c>
      <c r="BX15">
        <v>102</v>
      </c>
      <c r="BY15">
        <v>153</v>
      </c>
      <c r="BZ15">
        <v>204</v>
      </c>
      <c r="CA15">
        <v>255</v>
      </c>
      <c r="CB15">
        <v>306</v>
      </c>
      <c r="CC15" s="12">
        <v>61</v>
      </c>
      <c r="CD15">
        <v>123</v>
      </c>
      <c r="CE15">
        <v>184</v>
      </c>
      <c r="CF15">
        <v>245</v>
      </c>
      <c r="CG15">
        <v>307</v>
      </c>
      <c r="CH15" s="39">
        <v>368</v>
      </c>
      <c r="CI15" s="12">
        <v>15</v>
      </c>
      <c r="CJ15">
        <v>30</v>
      </c>
      <c r="CK15">
        <v>45</v>
      </c>
      <c r="CL15">
        <v>60</v>
      </c>
      <c r="CM15">
        <v>75</v>
      </c>
      <c r="CN15">
        <v>90</v>
      </c>
      <c r="CO15" s="12">
        <v>18</v>
      </c>
      <c r="CP15">
        <v>36</v>
      </c>
      <c r="CQ15">
        <v>54</v>
      </c>
      <c r="CR15">
        <v>71</v>
      </c>
      <c r="CS15" s="40">
        <v>89</v>
      </c>
      <c r="CT15">
        <v>107</v>
      </c>
      <c r="CU15" s="12">
        <v>22</v>
      </c>
      <c r="CV15">
        <v>43</v>
      </c>
      <c r="CW15">
        <v>65</v>
      </c>
      <c r="CX15">
        <v>86</v>
      </c>
      <c r="CY15">
        <v>108</v>
      </c>
      <c r="CZ15">
        <v>129</v>
      </c>
      <c r="DA15" s="12">
        <v>26</v>
      </c>
      <c r="DB15">
        <v>52</v>
      </c>
      <c r="DC15">
        <v>79</v>
      </c>
      <c r="DD15">
        <v>105</v>
      </c>
      <c r="DE15">
        <v>131</v>
      </c>
      <c r="DF15">
        <v>157</v>
      </c>
      <c r="DG15" s="12">
        <v>32</v>
      </c>
      <c r="DH15">
        <v>63</v>
      </c>
      <c r="DI15">
        <v>95</v>
      </c>
      <c r="DJ15">
        <v>127</v>
      </c>
      <c r="DK15">
        <v>158</v>
      </c>
      <c r="DL15">
        <v>190</v>
      </c>
      <c r="DM15" s="12">
        <v>38</v>
      </c>
      <c r="DN15">
        <v>77</v>
      </c>
      <c r="DO15">
        <v>115</v>
      </c>
      <c r="DP15">
        <v>153</v>
      </c>
      <c r="DQ15">
        <v>192</v>
      </c>
      <c r="DR15">
        <v>230</v>
      </c>
      <c r="DS15" s="12">
        <v>46</v>
      </c>
      <c r="DT15">
        <v>92</v>
      </c>
      <c r="DU15">
        <v>138</v>
      </c>
      <c r="DV15">
        <v>184</v>
      </c>
      <c r="DW15">
        <v>230</v>
      </c>
      <c r="DX15" s="39">
        <v>276</v>
      </c>
      <c r="DY15" s="12">
        <v>10</v>
      </c>
      <c r="DZ15">
        <v>20</v>
      </c>
      <c r="EA15">
        <v>30</v>
      </c>
      <c r="EB15">
        <v>40</v>
      </c>
      <c r="EC15">
        <v>50</v>
      </c>
      <c r="ED15">
        <v>60</v>
      </c>
      <c r="EE15" s="12">
        <v>12</v>
      </c>
      <c r="EF15">
        <v>24</v>
      </c>
      <c r="EG15">
        <v>36</v>
      </c>
      <c r="EH15">
        <v>48</v>
      </c>
      <c r="EI15">
        <v>60</v>
      </c>
      <c r="EJ15">
        <v>72</v>
      </c>
      <c r="EK15" s="12">
        <v>14</v>
      </c>
      <c r="EL15">
        <v>29</v>
      </c>
      <c r="EM15">
        <v>43</v>
      </c>
      <c r="EN15" s="41">
        <v>57</v>
      </c>
      <c r="EO15">
        <v>72</v>
      </c>
      <c r="EP15">
        <v>86</v>
      </c>
      <c r="EQ15" s="12">
        <v>18</v>
      </c>
      <c r="ER15">
        <v>35</v>
      </c>
      <c r="ES15">
        <v>53</v>
      </c>
      <c r="ET15">
        <v>70</v>
      </c>
      <c r="EU15">
        <v>88</v>
      </c>
      <c r="EV15">
        <v>105</v>
      </c>
      <c r="EW15" s="12">
        <v>21</v>
      </c>
      <c r="EX15">
        <v>42</v>
      </c>
      <c r="EY15">
        <v>64</v>
      </c>
      <c r="EZ15">
        <v>85</v>
      </c>
      <c r="FA15">
        <v>106</v>
      </c>
      <c r="FB15">
        <v>127</v>
      </c>
      <c r="FC15" s="12">
        <v>26</v>
      </c>
      <c r="FD15">
        <v>51</v>
      </c>
      <c r="FE15">
        <v>77</v>
      </c>
      <c r="FF15">
        <v>102</v>
      </c>
      <c r="FG15">
        <v>128</v>
      </c>
      <c r="FH15">
        <v>153</v>
      </c>
      <c r="FI15" s="12">
        <v>31</v>
      </c>
      <c r="FJ15">
        <v>61</v>
      </c>
      <c r="FK15">
        <v>92</v>
      </c>
      <c r="FL15">
        <v>123</v>
      </c>
      <c r="FM15">
        <v>153</v>
      </c>
      <c r="FN15" s="39">
        <v>184</v>
      </c>
      <c r="FO15" s="12">
        <v>8</v>
      </c>
      <c r="FP15">
        <v>15</v>
      </c>
      <c r="FQ15">
        <v>23</v>
      </c>
      <c r="FR15">
        <v>30</v>
      </c>
      <c r="FS15">
        <v>38</v>
      </c>
      <c r="FT15">
        <v>45</v>
      </c>
      <c r="FU15" s="12">
        <v>9</v>
      </c>
      <c r="FV15">
        <v>18</v>
      </c>
      <c r="FW15">
        <v>27</v>
      </c>
      <c r="FX15">
        <v>36</v>
      </c>
      <c r="FY15">
        <v>45</v>
      </c>
      <c r="FZ15">
        <v>54</v>
      </c>
      <c r="GA15" s="12">
        <v>11</v>
      </c>
      <c r="GB15">
        <v>22</v>
      </c>
      <c r="GC15">
        <v>33</v>
      </c>
      <c r="GD15">
        <v>43</v>
      </c>
      <c r="GE15">
        <v>54</v>
      </c>
      <c r="GF15">
        <v>65</v>
      </c>
      <c r="GG15" s="12">
        <v>13</v>
      </c>
      <c r="GH15">
        <v>26</v>
      </c>
      <c r="GI15">
        <v>39</v>
      </c>
      <c r="GJ15">
        <v>52</v>
      </c>
      <c r="GK15">
        <v>65</v>
      </c>
      <c r="GL15">
        <v>78</v>
      </c>
      <c r="GM15" s="12">
        <v>16</v>
      </c>
      <c r="GN15">
        <v>32</v>
      </c>
      <c r="GO15">
        <v>48</v>
      </c>
      <c r="GP15">
        <v>63</v>
      </c>
      <c r="GQ15">
        <v>79</v>
      </c>
      <c r="GR15">
        <v>95</v>
      </c>
      <c r="GS15" s="12">
        <v>19</v>
      </c>
      <c r="GT15">
        <v>38</v>
      </c>
      <c r="GU15">
        <v>58</v>
      </c>
      <c r="GV15">
        <v>77</v>
      </c>
      <c r="GW15">
        <v>96</v>
      </c>
      <c r="GX15">
        <v>115</v>
      </c>
      <c r="GY15" s="12">
        <v>23</v>
      </c>
      <c r="GZ15">
        <v>46</v>
      </c>
      <c r="HA15">
        <v>69</v>
      </c>
      <c r="HB15">
        <v>92</v>
      </c>
      <c r="HC15">
        <v>115</v>
      </c>
      <c r="HD15" s="39">
        <v>138</v>
      </c>
      <c r="HE15" s="38">
        <v>5</v>
      </c>
      <c r="HF15">
        <v>10</v>
      </c>
      <c r="HG15">
        <v>15</v>
      </c>
      <c r="HH15">
        <v>20</v>
      </c>
      <c r="HI15">
        <v>25</v>
      </c>
      <c r="HJ15">
        <v>30</v>
      </c>
      <c r="HK15" s="12">
        <v>6</v>
      </c>
      <c r="HL15">
        <v>12</v>
      </c>
      <c r="HM15">
        <v>18</v>
      </c>
      <c r="HN15">
        <v>24</v>
      </c>
      <c r="HO15">
        <v>30</v>
      </c>
      <c r="HP15">
        <v>36</v>
      </c>
      <c r="HQ15" s="12">
        <v>7</v>
      </c>
      <c r="HR15">
        <v>14</v>
      </c>
      <c r="HS15">
        <v>22</v>
      </c>
      <c r="HT15">
        <v>29</v>
      </c>
      <c r="HU15">
        <v>37</v>
      </c>
      <c r="HV15">
        <v>43</v>
      </c>
      <c r="HW15" s="12">
        <v>9</v>
      </c>
      <c r="HX15">
        <v>17</v>
      </c>
      <c r="HY15">
        <v>26</v>
      </c>
      <c r="HZ15">
        <v>35</v>
      </c>
      <c r="IA15">
        <v>43</v>
      </c>
      <c r="IB15">
        <v>52</v>
      </c>
      <c r="IC15" s="12">
        <v>11</v>
      </c>
      <c r="ID15">
        <v>21</v>
      </c>
      <c r="IE15">
        <v>32</v>
      </c>
      <c r="IF15">
        <v>42</v>
      </c>
      <c r="IG15">
        <v>53</v>
      </c>
      <c r="IH15">
        <v>63</v>
      </c>
      <c r="II15" s="12">
        <v>13</v>
      </c>
      <c r="IJ15">
        <v>26</v>
      </c>
      <c r="IK15">
        <v>39</v>
      </c>
      <c r="IL15">
        <v>51</v>
      </c>
      <c r="IM15">
        <v>64</v>
      </c>
      <c r="IN15">
        <v>77</v>
      </c>
      <c r="IO15" s="12">
        <v>15</v>
      </c>
      <c r="IP15">
        <v>31</v>
      </c>
      <c r="IQ15">
        <v>46</v>
      </c>
      <c r="IR15">
        <v>61</v>
      </c>
      <c r="IS15">
        <v>77</v>
      </c>
      <c r="IT15" s="39">
        <v>92</v>
      </c>
      <c r="IU15" s="4">
        <v>0</v>
      </c>
    </row>
    <row r="16" spans="1:255" x14ac:dyDescent="0.2">
      <c r="A16">
        <v>12</v>
      </c>
      <c r="B16" s="37">
        <v>2.6</v>
      </c>
      <c r="C16" s="38">
        <v>29</v>
      </c>
      <c r="D16">
        <v>58</v>
      </c>
      <c r="E16">
        <v>88</v>
      </c>
      <c r="F16">
        <v>117</v>
      </c>
      <c r="G16">
        <v>146</v>
      </c>
      <c r="H16">
        <v>175</v>
      </c>
      <c r="I16" s="12">
        <v>35</v>
      </c>
      <c r="J16">
        <v>70</v>
      </c>
      <c r="K16">
        <v>105</v>
      </c>
      <c r="L16">
        <v>139</v>
      </c>
      <c r="M16">
        <v>174</v>
      </c>
      <c r="N16">
        <v>209</v>
      </c>
      <c r="O16" s="12">
        <v>42</v>
      </c>
      <c r="P16">
        <v>84</v>
      </c>
      <c r="Q16">
        <v>126</v>
      </c>
      <c r="R16">
        <v>168</v>
      </c>
      <c r="S16">
        <v>210</v>
      </c>
      <c r="T16">
        <v>252</v>
      </c>
      <c r="U16" s="12">
        <v>51</v>
      </c>
      <c r="V16">
        <v>101</v>
      </c>
      <c r="W16">
        <v>152</v>
      </c>
      <c r="X16">
        <v>203</v>
      </c>
      <c r="Y16">
        <v>253</v>
      </c>
      <c r="Z16">
        <v>304</v>
      </c>
      <c r="AA16" s="12">
        <v>61</v>
      </c>
      <c r="AB16">
        <v>123</v>
      </c>
      <c r="AC16">
        <v>184</v>
      </c>
      <c r="AD16">
        <v>245</v>
      </c>
      <c r="AE16">
        <v>307</v>
      </c>
      <c r="AF16">
        <v>368</v>
      </c>
      <c r="AG16" s="12">
        <v>74</v>
      </c>
      <c r="AH16">
        <v>148</v>
      </c>
      <c r="AI16">
        <v>222</v>
      </c>
      <c r="AJ16">
        <v>296</v>
      </c>
      <c r="AK16">
        <v>370</v>
      </c>
      <c r="AL16">
        <v>444</v>
      </c>
      <c r="AM16" s="12">
        <v>89</v>
      </c>
      <c r="AN16">
        <v>178</v>
      </c>
      <c r="AO16">
        <v>267</v>
      </c>
      <c r="AP16">
        <v>355</v>
      </c>
      <c r="AQ16">
        <v>444</v>
      </c>
      <c r="AR16" s="39">
        <v>533</v>
      </c>
      <c r="AS16" s="12">
        <v>20</v>
      </c>
      <c r="AT16">
        <v>41</v>
      </c>
      <c r="AU16">
        <v>61</v>
      </c>
      <c r="AV16">
        <v>81</v>
      </c>
      <c r="AW16">
        <v>102</v>
      </c>
      <c r="AX16">
        <v>122</v>
      </c>
      <c r="AY16" s="12">
        <v>24</v>
      </c>
      <c r="AZ16">
        <v>49</v>
      </c>
      <c r="BA16">
        <v>73</v>
      </c>
      <c r="BB16">
        <v>97</v>
      </c>
      <c r="BC16" s="42">
        <v>122</v>
      </c>
      <c r="BD16">
        <v>146</v>
      </c>
      <c r="BE16" s="12">
        <v>29</v>
      </c>
      <c r="BF16">
        <v>58</v>
      </c>
      <c r="BG16">
        <v>88</v>
      </c>
      <c r="BH16">
        <v>117</v>
      </c>
      <c r="BI16">
        <v>146</v>
      </c>
      <c r="BJ16">
        <v>175</v>
      </c>
      <c r="BK16" s="12">
        <v>36</v>
      </c>
      <c r="BL16">
        <v>71</v>
      </c>
      <c r="BM16">
        <v>107</v>
      </c>
      <c r="BN16">
        <v>142</v>
      </c>
      <c r="BO16">
        <v>178</v>
      </c>
      <c r="BP16">
        <v>213</v>
      </c>
      <c r="BQ16" s="12">
        <v>43</v>
      </c>
      <c r="BR16">
        <v>86</v>
      </c>
      <c r="BS16">
        <v>129</v>
      </c>
      <c r="BT16">
        <v>172</v>
      </c>
      <c r="BU16">
        <v>215</v>
      </c>
      <c r="BV16">
        <v>258</v>
      </c>
      <c r="BW16" s="12">
        <v>52</v>
      </c>
      <c r="BX16">
        <v>104</v>
      </c>
      <c r="BY16">
        <v>156</v>
      </c>
      <c r="BZ16">
        <v>208</v>
      </c>
      <c r="CA16">
        <v>260</v>
      </c>
      <c r="CB16">
        <v>312</v>
      </c>
      <c r="CC16" s="12">
        <v>63</v>
      </c>
      <c r="CD16">
        <v>125</v>
      </c>
      <c r="CE16">
        <v>188</v>
      </c>
      <c r="CF16">
        <v>250</v>
      </c>
      <c r="CG16">
        <v>313</v>
      </c>
      <c r="CH16" s="39">
        <v>375</v>
      </c>
      <c r="CI16" s="12">
        <v>15</v>
      </c>
      <c r="CJ16">
        <v>31</v>
      </c>
      <c r="CK16">
        <v>46</v>
      </c>
      <c r="CL16">
        <v>61</v>
      </c>
      <c r="CM16">
        <v>77</v>
      </c>
      <c r="CN16">
        <v>92</v>
      </c>
      <c r="CO16" s="12">
        <v>18</v>
      </c>
      <c r="CP16">
        <v>37</v>
      </c>
      <c r="CQ16">
        <v>55</v>
      </c>
      <c r="CR16">
        <v>73</v>
      </c>
      <c r="CS16" s="40">
        <v>92</v>
      </c>
      <c r="CT16">
        <v>110</v>
      </c>
      <c r="CU16" s="12">
        <v>22</v>
      </c>
      <c r="CV16">
        <v>44</v>
      </c>
      <c r="CW16">
        <v>66</v>
      </c>
      <c r="CX16">
        <v>87</v>
      </c>
      <c r="CY16">
        <v>109</v>
      </c>
      <c r="CZ16">
        <v>131</v>
      </c>
      <c r="DA16" s="12">
        <v>27</v>
      </c>
      <c r="DB16">
        <v>53</v>
      </c>
      <c r="DC16">
        <v>80</v>
      </c>
      <c r="DD16">
        <v>107</v>
      </c>
      <c r="DE16">
        <v>133</v>
      </c>
      <c r="DF16">
        <v>160</v>
      </c>
      <c r="DG16" s="12">
        <v>32</v>
      </c>
      <c r="DH16">
        <v>65</v>
      </c>
      <c r="DI16">
        <v>97</v>
      </c>
      <c r="DJ16">
        <v>129</v>
      </c>
      <c r="DK16">
        <v>162</v>
      </c>
      <c r="DL16">
        <v>194</v>
      </c>
      <c r="DM16" s="12">
        <v>39</v>
      </c>
      <c r="DN16">
        <v>78</v>
      </c>
      <c r="DO16">
        <v>117</v>
      </c>
      <c r="DP16">
        <v>156</v>
      </c>
      <c r="DQ16">
        <v>195</v>
      </c>
      <c r="DR16">
        <v>234</v>
      </c>
      <c r="DS16" s="12">
        <v>47</v>
      </c>
      <c r="DT16">
        <v>94</v>
      </c>
      <c r="DU16">
        <v>141</v>
      </c>
      <c r="DV16">
        <v>187</v>
      </c>
      <c r="DW16">
        <v>234</v>
      </c>
      <c r="DX16" s="39">
        <v>281</v>
      </c>
      <c r="DY16" s="12">
        <v>10</v>
      </c>
      <c r="DZ16">
        <v>20</v>
      </c>
      <c r="EA16">
        <v>31</v>
      </c>
      <c r="EB16">
        <v>41</v>
      </c>
      <c r="EC16">
        <v>51</v>
      </c>
      <c r="ED16">
        <v>61</v>
      </c>
      <c r="EE16" s="12">
        <v>12</v>
      </c>
      <c r="EF16">
        <v>24</v>
      </c>
      <c r="EG16">
        <v>37</v>
      </c>
      <c r="EH16">
        <v>49</v>
      </c>
      <c r="EI16">
        <v>61</v>
      </c>
      <c r="EJ16">
        <v>73</v>
      </c>
      <c r="EK16" s="12">
        <v>15</v>
      </c>
      <c r="EL16">
        <v>29</v>
      </c>
      <c r="EM16">
        <v>44</v>
      </c>
      <c r="EN16">
        <v>59</v>
      </c>
      <c r="EO16">
        <v>73</v>
      </c>
      <c r="EP16">
        <v>88</v>
      </c>
      <c r="EQ16" s="12">
        <v>18</v>
      </c>
      <c r="ER16">
        <v>36</v>
      </c>
      <c r="ES16">
        <v>54</v>
      </c>
      <c r="ET16">
        <v>71</v>
      </c>
      <c r="EU16">
        <v>89</v>
      </c>
      <c r="EV16">
        <v>107</v>
      </c>
      <c r="EW16" s="12">
        <v>22</v>
      </c>
      <c r="EX16">
        <v>43</v>
      </c>
      <c r="EY16">
        <v>65</v>
      </c>
      <c r="EZ16">
        <v>86</v>
      </c>
      <c r="FA16">
        <v>108</v>
      </c>
      <c r="FB16">
        <v>129</v>
      </c>
      <c r="FC16" s="12">
        <v>26</v>
      </c>
      <c r="FD16">
        <v>52</v>
      </c>
      <c r="FE16">
        <v>78</v>
      </c>
      <c r="FF16">
        <v>104</v>
      </c>
      <c r="FG16">
        <v>130</v>
      </c>
      <c r="FH16">
        <v>156</v>
      </c>
      <c r="FI16" s="12">
        <v>31</v>
      </c>
      <c r="FJ16">
        <v>63</v>
      </c>
      <c r="FK16">
        <v>94</v>
      </c>
      <c r="FL16">
        <v>125</v>
      </c>
      <c r="FM16">
        <v>157</v>
      </c>
      <c r="FN16" s="39">
        <v>188</v>
      </c>
      <c r="FO16" s="12">
        <v>8</v>
      </c>
      <c r="FP16">
        <v>15</v>
      </c>
      <c r="FQ16">
        <v>23</v>
      </c>
      <c r="FR16">
        <v>31</v>
      </c>
      <c r="FS16">
        <v>38</v>
      </c>
      <c r="FT16">
        <v>46</v>
      </c>
      <c r="FU16" s="12">
        <v>9</v>
      </c>
      <c r="FV16">
        <v>18</v>
      </c>
      <c r="FW16">
        <v>28</v>
      </c>
      <c r="FX16">
        <v>37</v>
      </c>
      <c r="FY16">
        <v>46</v>
      </c>
      <c r="FZ16">
        <v>55</v>
      </c>
      <c r="GA16" s="12">
        <v>11</v>
      </c>
      <c r="GB16">
        <v>22</v>
      </c>
      <c r="GC16">
        <v>33</v>
      </c>
      <c r="GD16">
        <v>44</v>
      </c>
      <c r="GE16">
        <v>55</v>
      </c>
      <c r="GF16">
        <v>66</v>
      </c>
      <c r="GG16" s="12">
        <v>13</v>
      </c>
      <c r="GH16">
        <v>27</v>
      </c>
      <c r="GI16">
        <v>40</v>
      </c>
      <c r="GJ16">
        <v>53</v>
      </c>
      <c r="GK16">
        <v>67</v>
      </c>
      <c r="GL16">
        <v>80</v>
      </c>
      <c r="GM16" s="12">
        <v>16</v>
      </c>
      <c r="GN16">
        <v>32</v>
      </c>
      <c r="GO16">
        <v>49</v>
      </c>
      <c r="GP16">
        <v>65</v>
      </c>
      <c r="GQ16">
        <v>81</v>
      </c>
      <c r="GR16">
        <v>97</v>
      </c>
      <c r="GS16" s="12">
        <v>20</v>
      </c>
      <c r="GT16">
        <v>39</v>
      </c>
      <c r="GU16">
        <v>59</v>
      </c>
      <c r="GV16">
        <v>78</v>
      </c>
      <c r="GW16">
        <v>98</v>
      </c>
      <c r="GX16">
        <v>117</v>
      </c>
      <c r="GY16" s="12">
        <v>24</v>
      </c>
      <c r="GZ16">
        <v>47</v>
      </c>
      <c r="HA16">
        <v>71</v>
      </c>
      <c r="HB16">
        <v>94</v>
      </c>
      <c r="HC16">
        <v>118</v>
      </c>
      <c r="HD16" s="39">
        <v>141</v>
      </c>
      <c r="HE16" s="38">
        <v>5</v>
      </c>
      <c r="HF16">
        <v>10</v>
      </c>
      <c r="HG16">
        <v>16</v>
      </c>
      <c r="HH16">
        <v>21</v>
      </c>
      <c r="HI16">
        <v>26</v>
      </c>
      <c r="HJ16">
        <v>31</v>
      </c>
      <c r="HK16" s="12">
        <v>6</v>
      </c>
      <c r="HL16">
        <v>12</v>
      </c>
      <c r="HM16">
        <v>19</v>
      </c>
      <c r="HN16">
        <v>25</v>
      </c>
      <c r="HO16">
        <v>31</v>
      </c>
      <c r="HP16">
        <v>37</v>
      </c>
      <c r="HQ16" s="12">
        <v>7</v>
      </c>
      <c r="HR16">
        <v>15</v>
      </c>
      <c r="HS16">
        <v>22</v>
      </c>
      <c r="HT16">
        <v>29</v>
      </c>
      <c r="HU16">
        <v>37</v>
      </c>
      <c r="HV16">
        <v>44</v>
      </c>
      <c r="HW16" s="12">
        <v>9</v>
      </c>
      <c r="HX16">
        <v>18</v>
      </c>
      <c r="HY16">
        <v>27</v>
      </c>
      <c r="HZ16">
        <v>35</v>
      </c>
      <c r="IA16">
        <v>44</v>
      </c>
      <c r="IB16">
        <v>53</v>
      </c>
      <c r="IC16" s="12">
        <v>11</v>
      </c>
      <c r="ID16">
        <v>22</v>
      </c>
      <c r="IE16">
        <v>33</v>
      </c>
      <c r="IF16">
        <v>43</v>
      </c>
      <c r="IG16">
        <v>54</v>
      </c>
      <c r="IH16">
        <v>65</v>
      </c>
      <c r="II16" s="12">
        <v>13</v>
      </c>
      <c r="IJ16">
        <v>26</v>
      </c>
      <c r="IK16">
        <v>39</v>
      </c>
      <c r="IL16">
        <v>52</v>
      </c>
      <c r="IM16">
        <v>65</v>
      </c>
      <c r="IN16">
        <v>78</v>
      </c>
      <c r="IO16" s="12">
        <v>16</v>
      </c>
      <c r="IP16">
        <v>31</v>
      </c>
      <c r="IQ16">
        <v>47</v>
      </c>
      <c r="IR16">
        <v>63</v>
      </c>
      <c r="IS16">
        <v>78</v>
      </c>
      <c r="IT16" s="39">
        <v>94</v>
      </c>
      <c r="IU16" s="4">
        <v>0</v>
      </c>
    </row>
    <row r="17" spans="1:255" x14ac:dyDescent="0.2">
      <c r="A17">
        <v>13</v>
      </c>
      <c r="B17" s="37">
        <v>2.8</v>
      </c>
      <c r="C17" s="38">
        <v>30</v>
      </c>
      <c r="D17">
        <v>59</v>
      </c>
      <c r="E17">
        <v>89</v>
      </c>
      <c r="F17">
        <v>119</v>
      </c>
      <c r="G17">
        <v>148</v>
      </c>
      <c r="H17">
        <v>178</v>
      </c>
      <c r="I17" s="12">
        <v>36</v>
      </c>
      <c r="J17">
        <v>71</v>
      </c>
      <c r="K17">
        <v>107</v>
      </c>
      <c r="L17">
        <v>142</v>
      </c>
      <c r="M17">
        <v>178</v>
      </c>
      <c r="N17">
        <v>213</v>
      </c>
      <c r="O17" s="12">
        <v>43</v>
      </c>
      <c r="P17">
        <v>86</v>
      </c>
      <c r="Q17">
        <v>129</v>
      </c>
      <c r="R17">
        <v>171</v>
      </c>
      <c r="S17">
        <v>214</v>
      </c>
      <c r="T17">
        <v>257</v>
      </c>
      <c r="U17" s="12">
        <v>52</v>
      </c>
      <c r="V17">
        <v>103</v>
      </c>
      <c r="W17">
        <v>155</v>
      </c>
      <c r="X17">
        <v>207</v>
      </c>
      <c r="Y17">
        <v>258</v>
      </c>
      <c r="Z17">
        <v>310</v>
      </c>
      <c r="AA17" s="12">
        <v>63</v>
      </c>
      <c r="AB17">
        <v>125</v>
      </c>
      <c r="AC17">
        <v>188</v>
      </c>
      <c r="AD17">
        <v>250</v>
      </c>
      <c r="AE17">
        <v>313</v>
      </c>
      <c r="AF17">
        <v>375</v>
      </c>
      <c r="AG17" s="12">
        <v>75</v>
      </c>
      <c r="AH17">
        <v>151</v>
      </c>
      <c r="AI17">
        <v>226</v>
      </c>
      <c r="AJ17">
        <v>301</v>
      </c>
      <c r="AK17">
        <v>377</v>
      </c>
      <c r="AL17">
        <v>452</v>
      </c>
      <c r="AM17" s="12">
        <v>91</v>
      </c>
      <c r="AN17">
        <v>181</v>
      </c>
      <c r="AO17">
        <v>272</v>
      </c>
      <c r="AP17">
        <v>362</v>
      </c>
      <c r="AQ17">
        <v>453</v>
      </c>
      <c r="AR17" s="39">
        <v>543</v>
      </c>
      <c r="AS17" s="12">
        <v>21</v>
      </c>
      <c r="AT17">
        <v>41</v>
      </c>
      <c r="AU17">
        <v>62</v>
      </c>
      <c r="AV17">
        <v>83</v>
      </c>
      <c r="AW17">
        <v>103</v>
      </c>
      <c r="AX17">
        <v>124</v>
      </c>
      <c r="AY17" s="12">
        <v>25</v>
      </c>
      <c r="AZ17">
        <v>49</v>
      </c>
      <c r="BA17">
        <v>74</v>
      </c>
      <c r="BB17">
        <v>99</v>
      </c>
      <c r="BC17" s="41">
        <v>123</v>
      </c>
      <c r="BD17">
        <v>148</v>
      </c>
      <c r="BE17" s="12">
        <v>30</v>
      </c>
      <c r="BF17">
        <v>59</v>
      </c>
      <c r="BG17">
        <v>89</v>
      </c>
      <c r="BH17">
        <v>119</v>
      </c>
      <c r="BI17">
        <v>148</v>
      </c>
      <c r="BJ17">
        <v>178</v>
      </c>
      <c r="BK17" s="12">
        <v>36</v>
      </c>
      <c r="BL17">
        <v>72</v>
      </c>
      <c r="BM17">
        <v>109</v>
      </c>
      <c r="BN17">
        <v>145</v>
      </c>
      <c r="BO17">
        <v>181</v>
      </c>
      <c r="BP17">
        <v>217</v>
      </c>
      <c r="BQ17" s="12">
        <v>44</v>
      </c>
      <c r="BR17">
        <v>88</v>
      </c>
      <c r="BS17">
        <v>132</v>
      </c>
      <c r="BT17">
        <v>175</v>
      </c>
      <c r="BU17">
        <v>219</v>
      </c>
      <c r="BV17">
        <v>263</v>
      </c>
      <c r="BW17" s="12">
        <v>53</v>
      </c>
      <c r="BX17">
        <v>106</v>
      </c>
      <c r="BY17">
        <v>159</v>
      </c>
      <c r="BZ17">
        <v>212</v>
      </c>
      <c r="CA17">
        <v>265</v>
      </c>
      <c r="CB17">
        <v>318</v>
      </c>
      <c r="CC17" s="12">
        <v>64</v>
      </c>
      <c r="CD17">
        <v>127</v>
      </c>
      <c r="CE17">
        <v>191</v>
      </c>
      <c r="CF17">
        <v>255</v>
      </c>
      <c r="CG17">
        <v>318</v>
      </c>
      <c r="CH17" s="39">
        <v>382</v>
      </c>
      <c r="CI17" s="12">
        <v>16</v>
      </c>
      <c r="CJ17">
        <v>31</v>
      </c>
      <c r="CK17">
        <v>47</v>
      </c>
      <c r="CL17">
        <v>62</v>
      </c>
      <c r="CM17">
        <v>78</v>
      </c>
      <c r="CN17">
        <v>93</v>
      </c>
      <c r="CO17" s="12">
        <v>19</v>
      </c>
      <c r="CP17">
        <v>37</v>
      </c>
      <c r="CQ17">
        <v>56</v>
      </c>
      <c r="CR17">
        <v>74</v>
      </c>
      <c r="CS17">
        <v>93</v>
      </c>
      <c r="CT17">
        <v>111</v>
      </c>
      <c r="CU17" s="12">
        <v>22</v>
      </c>
      <c r="CV17">
        <v>45</v>
      </c>
      <c r="CW17">
        <v>67</v>
      </c>
      <c r="CX17">
        <v>89</v>
      </c>
      <c r="CY17">
        <v>112</v>
      </c>
      <c r="CZ17">
        <v>134</v>
      </c>
      <c r="DA17" s="12">
        <v>27</v>
      </c>
      <c r="DB17">
        <v>54</v>
      </c>
      <c r="DC17">
        <v>82</v>
      </c>
      <c r="DD17">
        <v>109</v>
      </c>
      <c r="DE17">
        <v>136</v>
      </c>
      <c r="DF17">
        <v>163</v>
      </c>
      <c r="DG17" s="12">
        <v>33</v>
      </c>
      <c r="DH17">
        <v>66</v>
      </c>
      <c r="DI17">
        <v>99</v>
      </c>
      <c r="DJ17">
        <v>131</v>
      </c>
      <c r="DK17">
        <v>164</v>
      </c>
      <c r="DL17">
        <v>197</v>
      </c>
      <c r="DM17" s="12">
        <v>40</v>
      </c>
      <c r="DN17">
        <v>80</v>
      </c>
      <c r="DO17">
        <v>120</v>
      </c>
      <c r="DP17">
        <v>159</v>
      </c>
      <c r="DQ17">
        <v>199</v>
      </c>
      <c r="DR17">
        <v>239</v>
      </c>
      <c r="DS17" s="12">
        <v>48</v>
      </c>
      <c r="DT17">
        <v>96</v>
      </c>
      <c r="DU17">
        <v>144</v>
      </c>
      <c r="DV17">
        <v>191</v>
      </c>
      <c r="DW17">
        <v>239</v>
      </c>
      <c r="DX17" s="39">
        <v>287</v>
      </c>
      <c r="DY17" s="12">
        <v>10</v>
      </c>
      <c r="DZ17">
        <v>21</v>
      </c>
      <c r="EA17">
        <v>31</v>
      </c>
      <c r="EB17">
        <v>41</v>
      </c>
      <c r="EC17">
        <v>52</v>
      </c>
      <c r="ED17">
        <v>62</v>
      </c>
      <c r="EE17" s="12">
        <v>12</v>
      </c>
      <c r="EF17">
        <v>25</v>
      </c>
      <c r="EG17">
        <v>37</v>
      </c>
      <c r="EH17">
        <v>49</v>
      </c>
      <c r="EI17">
        <v>62</v>
      </c>
      <c r="EJ17">
        <v>74</v>
      </c>
      <c r="EK17" s="12">
        <v>15</v>
      </c>
      <c r="EL17">
        <v>30</v>
      </c>
      <c r="EM17">
        <v>45</v>
      </c>
      <c r="EN17" s="41">
        <v>59</v>
      </c>
      <c r="EO17">
        <v>74</v>
      </c>
      <c r="EP17">
        <v>89</v>
      </c>
      <c r="EQ17" s="12">
        <v>18</v>
      </c>
      <c r="ER17">
        <v>36</v>
      </c>
      <c r="ES17">
        <v>55</v>
      </c>
      <c r="ET17">
        <v>73</v>
      </c>
      <c r="EU17">
        <v>91</v>
      </c>
      <c r="EV17">
        <v>109</v>
      </c>
      <c r="EW17" s="12">
        <v>22</v>
      </c>
      <c r="EX17">
        <v>44</v>
      </c>
      <c r="EY17">
        <v>66</v>
      </c>
      <c r="EZ17">
        <v>88</v>
      </c>
      <c r="FA17">
        <v>110</v>
      </c>
      <c r="FB17">
        <v>132</v>
      </c>
      <c r="FC17" s="12">
        <v>27</v>
      </c>
      <c r="FD17">
        <v>53</v>
      </c>
      <c r="FE17">
        <v>80</v>
      </c>
      <c r="FF17">
        <v>106</v>
      </c>
      <c r="FG17">
        <v>133</v>
      </c>
      <c r="FH17">
        <v>159</v>
      </c>
      <c r="FI17" s="12">
        <v>32</v>
      </c>
      <c r="FJ17">
        <v>64</v>
      </c>
      <c r="FK17">
        <v>96</v>
      </c>
      <c r="FL17">
        <v>127</v>
      </c>
      <c r="FM17">
        <v>159</v>
      </c>
      <c r="FN17" s="39">
        <v>191</v>
      </c>
      <c r="FO17" s="12">
        <v>8</v>
      </c>
      <c r="FP17">
        <v>16</v>
      </c>
      <c r="FQ17">
        <v>24</v>
      </c>
      <c r="FR17">
        <v>31</v>
      </c>
      <c r="FS17">
        <v>39</v>
      </c>
      <c r="FT17">
        <v>47</v>
      </c>
      <c r="FU17" s="12">
        <v>9</v>
      </c>
      <c r="FV17">
        <v>19</v>
      </c>
      <c r="FW17">
        <v>28</v>
      </c>
      <c r="FX17">
        <v>37</v>
      </c>
      <c r="FY17">
        <v>47</v>
      </c>
      <c r="FZ17">
        <v>56</v>
      </c>
      <c r="GA17" s="12">
        <v>11</v>
      </c>
      <c r="GB17">
        <v>22</v>
      </c>
      <c r="GC17">
        <v>34</v>
      </c>
      <c r="GD17">
        <v>45</v>
      </c>
      <c r="GE17">
        <v>56</v>
      </c>
      <c r="GF17">
        <v>67</v>
      </c>
      <c r="GG17" s="12">
        <v>14</v>
      </c>
      <c r="GH17">
        <v>27</v>
      </c>
      <c r="GI17">
        <v>41</v>
      </c>
      <c r="GJ17">
        <v>54</v>
      </c>
      <c r="GK17">
        <v>68</v>
      </c>
      <c r="GL17">
        <v>81</v>
      </c>
      <c r="GM17" s="12">
        <v>17</v>
      </c>
      <c r="GN17">
        <v>33</v>
      </c>
      <c r="GO17">
        <v>50</v>
      </c>
      <c r="GP17">
        <v>66</v>
      </c>
      <c r="GQ17">
        <v>83</v>
      </c>
      <c r="GR17">
        <v>99</v>
      </c>
      <c r="GS17" s="12">
        <v>20</v>
      </c>
      <c r="GT17">
        <v>40</v>
      </c>
      <c r="GU17">
        <v>60</v>
      </c>
      <c r="GV17">
        <v>79</v>
      </c>
      <c r="GW17" s="41">
        <v>99</v>
      </c>
      <c r="GX17">
        <v>119</v>
      </c>
      <c r="GY17" s="12">
        <v>24</v>
      </c>
      <c r="GZ17">
        <v>48</v>
      </c>
      <c r="HA17">
        <v>72</v>
      </c>
      <c r="HB17">
        <v>95</v>
      </c>
      <c r="HC17" s="41">
        <v>119</v>
      </c>
      <c r="HD17" s="39">
        <v>143</v>
      </c>
      <c r="HE17" s="38">
        <v>5</v>
      </c>
      <c r="HF17">
        <v>10</v>
      </c>
      <c r="HG17">
        <v>16</v>
      </c>
      <c r="HH17">
        <v>21</v>
      </c>
      <c r="HI17">
        <v>26</v>
      </c>
      <c r="HJ17">
        <v>31</v>
      </c>
      <c r="HK17" s="12">
        <v>6</v>
      </c>
      <c r="HL17">
        <v>12</v>
      </c>
      <c r="HM17">
        <v>19</v>
      </c>
      <c r="HN17">
        <v>25</v>
      </c>
      <c r="HO17">
        <v>31</v>
      </c>
      <c r="HP17">
        <v>37</v>
      </c>
      <c r="HQ17" s="12">
        <v>8</v>
      </c>
      <c r="HR17">
        <v>15</v>
      </c>
      <c r="HS17">
        <v>23</v>
      </c>
      <c r="HT17">
        <v>30</v>
      </c>
      <c r="HU17">
        <v>38</v>
      </c>
      <c r="HV17">
        <v>45</v>
      </c>
      <c r="HW17" s="12">
        <v>9</v>
      </c>
      <c r="HX17">
        <v>18</v>
      </c>
      <c r="HY17">
        <v>27</v>
      </c>
      <c r="HZ17">
        <v>36</v>
      </c>
      <c r="IA17">
        <v>45</v>
      </c>
      <c r="IB17">
        <v>54</v>
      </c>
      <c r="IC17" s="12">
        <v>11</v>
      </c>
      <c r="ID17">
        <v>22</v>
      </c>
      <c r="IE17">
        <v>33</v>
      </c>
      <c r="IF17">
        <v>44</v>
      </c>
      <c r="IG17">
        <v>55</v>
      </c>
      <c r="IH17">
        <v>66</v>
      </c>
      <c r="II17" s="12">
        <v>13</v>
      </c>
      <c r="IJ17">
        <v>27</v>
      </c>
      <c r="IK17">
        <v>40</v>
      </c>
      <c r="IL17">
        <v>53</v>
      </c>
      <c r="IM17">
        <v>67</v>
      </c>
      <c r="IN17">
        <v>80</v>
      </c>
      <c r="IO17" s="12">
        <v>16</v>
      </c>
      <c r="IP17">
        <v>32</v>
      </c>
      <c r="IQ17">
        <v>48</v>
      </c>
      <c r="IR17">
        <v>64</v>
      </c>
      <c r="IS17">
        <v>80</v>
      </c>
      <c r="IT17" s="39">
        <v>96</v>
      </c>
      <c r="IU17" s="4">
        <v>0</v>
      </c>
    </row>
    <row r="18" spans="1:255" ht="13.5" thickBot="1" x14ac:dyDescent="0.25">
      <c r="A18">
        <v>14</v>
      </c>
      <c r="B18" s="44">
        <v>3</v>
      </c>
      <c r="C18" s="45">
        <v>30</v>
      </c>
      <c r="D18" s="5">
        <v>60</v>
      </c>
      <c r="E18" s="5">
        <v>91</v>
      </c>
      <c r="F18" s="5">
        <v>121</v>
      </c>
      <c r="G18" s="5">
        <v>151</v>
      </c>
      <c r="H18" s="5">
        <v>181</v>
      </c>
      <c r="I18" s="46">
        <v>36</v>
      </c>
      <c r="J18" s="5">
        <v>72</v>
      </c>
      <c r="K18" s="5">
        <v>109</v>
      </c>
      <c r="L18" s="5">
        <v>145</v>
      </c>
      <c r="M18" s="5">
        <v>181</v>
      </c>
      <c r="N18" s="5">
        <v>217</v>
      </c>
      <c r="O18" s="46">
        <v>44</v>
      </c>
      <c r="P18" s="5">
        <v>87</v>
      </c>
      <c r="Q18" s="5">
        <v>131</v>
      </c>
      <c r="R18" s="5">
        <v>174</v>
      </c>
      <c r="S18" s="5">
        <v>218</v>
      </c>
      <c r="T18" s="5">
        <v>261</v>
      </c>
      <c r="U18" s="46">
        <v>53</v>
      </c>
      <c r="V18" s="5">
        <v>105</v>
      </c>
      <c r="W18" s="5">
        <v>158</v>
      </c>
      <c r="X18" s="5">
        <v>211</v>
      </c>
      <c r="Y18" s="5">
        <v>263</v>
      </c>
      <c r="Z18" s="5">
        <v>316</v>
      </c>
      <c r="AA18" s="46">
        <v>64</v>
      </c>
      <c r="AB18" s="5">
        <v>127</v>
      </c>
      <c r="AC18" s="5">
        <v>191</v>
      </c>
      <c r="AD18" s="5">
        <v>255</v>
      </c>
      <c r="AE18" s="5">
        <v>318</v>
      </c>
      <c r="AF18" s="5">
        <v>382</v>
      </c>
      <c r="AG18" s="46">
        <v>77</v>
      </c>
      <c r="AH18" s="5">
        <v>153</v>
      </c>
      <c r="AI18" s="5">
        <v>230</v>
      </c>
      <c r="AJ18" s="5">
        <v>307</v>
      </c>
      <c r="AK18" s="5">
        <v>383</v>
      </c>
      <c r="AL18" s="5">
        <v>460</v>
      </c>
      <c r="AM18" s="46">
        <v>92</v>
      </c>
      <c r="AN18" s="5">
        <v>184</v>
      </c>
      <c r="AO18" s="5">
        <v>276</v>
      </c>
      <c r="AP18" s="5">
        <v>368</v>
      </c>
      <c r="AQ18" s="5">
        <v>460</v>
      </c>
      <c r="AR18" s="47">
        <v>552</v>
      </c>
      <c r="AS18" s="46">
        <v>21</v>
      </c>
      <c r="AT18" s="5">
        <v>42</v>
      </c>
      <c r="AU18" s="5">
        <v>63</v>
      </c>
      <c r="AV18" s="5">
        <v>84</v>
      </c>
      <c r="AW18" s="5">
        <v>105</v>
      </c>
      <c r="AX18" s="5">
        <v>126</v>
      </c>
      <c r="AY18" s="46">
        <v>25</v>
      </c>
      <c r="AZ18" s="5">
        <v>50</v>
      </c>
      <c r="BA18" s="5">
        <v>76</v>
      </c>
      <c r="BB18" s="5">
        <v>101</v>
      </c>
      <c r="BC18" s="5">
        <v>126</v>
      </c>
      <c r="BD18" s="5">
        <v>151</v>
      </c>
      <c r="BE18" s="46">
        <v>30</v>
      </c>
      <c r="BF18" s="48">
        <v>61</v>
      </c>
      <c r="BG18" s="5">
        <v>91</v>
      </c>
      <c r="BH18" s="5">
        <v>121</v>
      </c>
      <c r="BI18" s="5">
        <v>152</v>
      </c>
      <c r="BJ18" s="5">
        <v>182</v>
      </c>
      <c r="BK18" s="46">
        <v>37</v>
      </c>
      <c r="BL18" s="5">
        <v>74</v>
      </c>
      <c r="BM18" s="5">
        <v>111</v>
      </c>
      <c r="BN18" s="5">
        <v>147</v>
      </c>
      <c r="BO18" s="5">
        <v>184</v>
      </c>
      <c r="BP18" s="5">
        <v>221</v>
      </c>
      <c r="BQ18" s="46">
        <v>45</v>
      </c>
      <c r="BR18" s="5">
        <v>89</v>
      </c>
      <c r="BS18" s="5">
        <v>134</v>
      </c>
      <c r="BT18" s="5">
        <v>179</v>
      </c>
      <c r="BU18" s="5">
        <v>223</v>
      </c>
      <c r="BV18" s="5">
        <v>268</v>
      </c>
      <c r="BW18" s="46">
        <v>54</v>
      </c>
      <c r="BX18" s="5">
        <v>108</v>
      </c>
      <c r="BY18" s="5">
        <v>162</v>
      </c>
      <c r="BZ18" s="5">
        <v>216</v>
      </c>
      <c r="CA18" s="5">
        <v>270</v>
      </c>
      <c r="CB18" s="5">
        <v>324</v>
      </c>
      <c r="CC18" s="46">
        <v>65</v>
      </c>
      <c r="CD18" s="5">
        <v>130</v>
      </c>
      <c r="CE18" s="5">
        <v>195</v>
      </c>
      <c r="CF18" s="5">
        <v>259</v>
      </c>
      <c r="CG18" s="5">
        <v>324</v>
      </c>
      <c r="CH18" s="47">
        <v>389</v>
      </c>
      <c r="CI18" s="46">
        <v>16</v>
      </c>
      <c r="CJ18" s="5">
        <v>32</v>
      </c>
      <c r="CK18" s="5">
        <v>48</v>
      </c>
      <c r="CL18" s="5">
        <v>63</v>
      </c>
      <c r="CM18" s="5">
        <v>79</v>
      </c>
      <c r="CN18" s="5">
        <v>95</v>
      </c>
      <c r="CO18" s="46">
        <v>19</v>
      </c>
      <c r="CP18" s="5">
        <v>38</v>
      </c>
      <c r="CQ18" s="5">
        <v>57</v>
      </c>
      <c r="CR18" s="5">
        <v>75</v>
      </c>
      <c r="CS18" s="5">
        <v>94</v>
      </c>
      <c r="CT18" s="5">
        <v>113</v>
      </c>
      <c r="CU18" s="46">
        <v>23</v>
      </c>
      <c r="CV18" s="5">
        <v>46</v>
      </c>
      <c r="CW18" s="5">
        <v>69</v>
      </c>
      <c r="CX18" s="5">
        <v>91</v>
      </c>
      <c r="CY18" s="5">
        <v>114</v>
      </c>
      <c r="CZ18" s="5">
        <v>137</v>
      </c>
      <c r="DA18" s="46">
        <v>28</v>
      </c>
      <c r="DB18" s="5">
        <v>55</v>
      </c>
      <c r="DC18" s="5">
        <v>83</v>
      </c>
      <c r="DD18" s="5">
        <v>111</v>
      </c>
      <c r="DE18" s="5">
        <v>138</v>
      </c>
      <c r="DF18" s="5">
        <v>166</v>
      </c>
      <c r="DG18" s="46">
        <v>34</v>
      </c>
      <c r="DH18" s="5">
        <v>67</v>
      </c>
      <c r="DI18" s="5">
        <v>101</v>
      </c>
      <c r="DJ18" s="5">
        <v>134</v>
      </c>
      <c r="DK18" s="5">
        <v>168</v>
      </c>
      <c r="DL18" s="5">
        <v>201</v>
      </c>
      <c r="DM18" s="46">
        <v>41</v>
      </c>
      <c r="DN18" s="5">
        <v>81</v>
      </c>
      <c r="DO18" s="5">
        <v>122</v>
      </c>
      <c r="DP18" s="5">
        <v>162</v>
      </c>
      <c r="DQ18" s="5">
        <v>203</v>
      </c>
      <c r="DR18" s="5">
        <v>243</v>
      </c>
      <c r="DS18" s="46">
        <v>49</v>
      </c>
      <c r="DT18" s="5">
        <v>97</v>
      </c>
      <c r="DU18" s="5">
        <v>146</v>
      </c>
      <c r="DV18" s="5">
        <v>195</v>
      </c>
      <c r="DW18" s="5">
        <v>243</v>
      </c>
      <c r="DX18" s="47">
        <v>292</v>
      </c>
      <c r="DY18" s="46">
        <v>11</v>
      </c>
      <c r="DZ18" s="5">
        <v>21</v>
      </c>
      <c r="EA18" s="5">
        <v>32</v>
      </c>
      <c r="EB18" s="5">
        <v>42</v>
      </c>
      <c r="EC18" s="5">
        <v>53</v>
      </c>
      <c r="ED18" s="5">
        <v>63</v>
      </c>
      <c r="EE18" s="46">
        <v>13</v>
      </c>
      <c r="EF18" s="5">
        <v>25</v>
      </c>
      <c r="EG18" s="5">
        <v>38</v>
      </c>
      <c r="EH18" s="5">
        <v>51</v>
      </c>
      <c r="EI18" s="5">
        <v>63</v>
      </c>
      <c r="EJ18" s="5">
        <v>76</v>
      </c>
      <c r="EK18" s="46">
        <v>15</v>
      </c>
      <c r="EL18" s="5">
        <v>30</v>
      </c>
      <c r="EM18" s="5">
        <v>46</v>
      </c>
      <c r="EN18" s="5">
        <v>61</v>
      </c>
      <c r="EO18" s="5">
        <v>76</v>
      </c>
      <c r="EP18" s="5">
        <v>91</v>
      </c>
      <c r="EQ18" s="46">
        <v>19</v>
      </c>
      <c r="ER18" s="5">
        <v>37</v>
      </c>
      <c r="ES18" s="5">
        <v>56</v>
      </c>
      <c r="ET18" s="5">
        <v>74</v>
      </c>
      <c r="EU18" s="5">
        <v>93</v>
      </c>
      <c r="EV18" s="5">
        <v>111</v>
      </c>
      <c r="EW18" s="46">
        <v>22</v>
      </c>
      <c r="EX18" s="5">
        <v>45</v>
      </c>
      <c r="EY18" s="5">
        <v>67</v>
      </c>
      <c r="EZ18" s="5">
        <v>89</v>
      </c>
      <c r="FA18" s="5">
        <v>112</v>
      </c>
      <c r="FB18" s="5">
        <v>134</v>
      </c>
      <c r="FC18" s="46">
        <v>27</v>
      </c>
      <c r="FD18" s="5">
        <v>54</v>
      </c>
      <c r="FE18" s="5">
        <v>81</v>
      </c>
      <c r="FF18" s="5">
        <v>108</v>
      </c>
      <c r="FG18" s="5">
        <v>135</v>
      </c>
      <c r="FH18" s="5">
        <v>162</v>
      </c>
      <c r="FI18" s="46">
        <v>33</v>
      </c>
      <c r="FJ18" s="5">
        <v>65</v>
      </c>
      <c r="FK18" s="5">
        <v>98</v>
      </c>
      <c r="FL18" s="5">
        <v>130</v>
      </c>
      <c r="FM18" s="5">
        <v>163</v>
      </c>
      <c r="FN18" s="47">
        <v>195</v>
      </c>
      <c r="FO18" s="46">
        <v>8</v>
      </c>
      <c r="FP18" s="5">
        <v>16</v>
      </c>
      <c r="FQ18" s="5">
        <v>24</v>
      </c>
      <c r="FR18" s="5">
        <v>31</v>
      </c>
      <c r="FS18" s="5">
        <v>39</v>
      </c>
      <c r="FT18" s="5">
        <v>47</v>
      </c>
      <c r="FU18" s="46">
        <v>10</v>
      </c>
      <c r="FV18" s="5">
        <v>19</v>
      </c>
      <c r="FW18" s="5">
        <v>29</v>
      </c>
      <c r="FX18" s="5">
        <v>38</v>
      </c>
      <c r="FY18" s="5">
        <v>48</v>
      </c>
      <c r="FZ18" s="5">
        <v>57</v>
      </c>
      <c r="GA18" s="46">
        <v>11</v>
      </c>
      <c r="GB18" s="5">
        <v>23</v>
      </c>
      <c r="GC18" s="5">
        <v>34</v>
      </c>
      <c r="GD18" s="5">
        <v>45</v>
      </c>
      <c r="GE18" s="5">
        <v>57</v>
      </c>
      <c r="GF18" s="5">
        <v>68</v>
      </c>
      <c r="GG18" s="46">
        <v>14</v>
      </c>
      <c r="GH18" s="5">
        <v>28</v>
      </c>
      <c r="GI18" s="5">
        <v>42</v>
      </c>
      <c r="GJ18" s="5">
        <v>55</v>
      </c>
      <c r="GK18" s="5">
        <v>69</v>
      </c>
      <c r="GL18" s="5">
        <v>83</v>
      </c>
      <c r="GM18" s="46">
        <v>17</v>
      </c>
      <c r="GN18" s="5">
        <v>33</v>
      </c>
      <c r="GO18" s="5">
        <v>51</v>
      </c>
      <c r="GP18" s="5">
        <v>67</v>
      </c>
      <c r="GQ18" s="5">
        <v>84</v>
      </c>
      <c r="GR18" s="5">
        <v>101</v>
      </c>
      <c r="GS18" s="46">
        <v>20</v>
      </c>
      <c r="GT18" s="5">
        <v>41</v>
      </c>
      <c r="GU18" s="5">
        <v>61</v>
      </c>
      <c r="GV18" s="5">
        <v>81</v>
      </c>
      <c r="GW18" s="5">
        <v>102</v>
      </c>
      <c r="GX18" s="48">
        <v>122</v>
      </c>
      <c r="GY18" s="46">
        <v>24</v>
      </c>
      <c r="GZ18" s="5">
        <v>49</v>
      </c>
      <c r="HA18" s="5">
        <v>73</v>
      </c>
      <c r="HB18" s="5">
        <v>97</v>
      </c>
      <c r="HC18" s="5">
        <v>122</v>
      </c>
      <c r="HD18" s="47">
        <v>146</v>
      </c>
      <c r="HE18" s="45">
        <v>5</v>
      </c>
      <c r="HF18" s="5">
        <v>11</v>
      </c>
      <c r="HG18" s="5">
        <v>16</v>
      </c>
      <c r="HH18" s="5">
        <v>21</v>
      </c>
      <c r="HI18" s="5">
        <v>27</v>
      </c>
      <c r="HJ18" s="5">
        <v>32</v>
      </c>
      <c r="HK18" s="46">
        <v>6</v>
      </c>
      <c r="HL18" s="5">
        <v>13</v>
      </c>
      <c r="HM18" s="5">
        <v>19</v>
      </c>
      <c r="HN18" s="5">
        <v>25</v>
      </c>
      <c r="HO18" s="5">
        <v>32</v>
      </c>
      <c r="HP18" s="5">
        <v>38</v>
      </c>
      <c r="HQ18" s="46">
        <v>8</v>
      </c>
      <c r="HR18" s="5">
        <v>15</v>
      </c>
      <c r="HS18" s="5">
        <v>23</v>
      </c>
      <c r="HT18" s="5">
        <v>31</v>
      </c>
      <c r="HU18" s="5">
        <v>38</v>
      </c>
      <c r="HV18" s="5">
        <v>46</v>
      </c>
      <c r="HW18" s="46">
        <v>9</v>
      </c>
      <c r="HX18" s="5">
        <v>18</v>
      </c>
      <c r="HY18" s="5">
        <v>28</v>
      </c>
      <c r="HZ18" s="5">
        <v>37</v>
      </c>
      <c r="IA18" s="5">
        <v>46</v>
      </c>
      <c r="IB18" s="5">
        <v>55</v>
      </c>
      <c r="IC18" s="46">
        <v>11</v>
      </c>
      <c r="ID18" s="5">
        <v>22</v>
      </c>
      <c r="IE18" s="5">
        <v>34</v>
      </c>
      <c r="IF18" s="5">
        <v>45</v>
      </c>
      <c r="IG18" s="5">
        <v>56</v>
      </c>
      <c r="IH18" s="5">
        <v>67</v>
      </c>
      <c r="II18" s="46">
        <v>14</v>
      </c>
      <c r="IJ18" s="5">
        <v>27</v>
      </c>
      <c r="IK18" s="5">
        <v>41</v>
      </c>
      <c r="IL18" s="5">
        <v>54</v>
      </c>
      <c r="IM18" s="5">
        <v>68</v>
      </c>
      <c r="IN18" s="5">
        <v>81</v>
      </c>
      <c r="IO18" s="46">
        <v>16</v>
      </c>
      <c r="IP18" s="5">
        <v>32</v>
      </c>
      <c r="IQ18" s="5">
        <v>49</v>
      </c>
      <c r="IR18" s="5">
        <v>65</v>
      </c>
      <c r="IS18" s="5">
        <v>81</v>
      </c>
      <c r="IT18" s="47">
        <v>97</v>
      </c>
      <c r="IU18" s="49">
        <v>0</v>
      </c>
    </row>
    <row r="19" spans="1:255" x14ac:dyDescent="0.2">
      <c r="B19" s="9"/>
      <c r="C19"/>
      <c r="I19"/>
      <c r="O19"/>
      <c r="U19"/>
      <c r="AA19"/>
      <c r="AG19"/>
      <c r="AM19"/>
      <c r="AR19"/>
    </row>
    <row r="20" spans="1:255" x14ac:dyDescent="0.2">
      <c r="B20" t="s">
        <v>0</v>
      </c>
      <c r="C20" s="50">
        <v>6</v>
      </c>
      <c r="D20" s="51">
        <v>6</v>
      </c>
      <c r="E20" s="51">
        <v>6</v>
      </c>
      <c r="F20" s="51">
        <v>6</v>
      </c>
      <c r="G20" s="51">
        <v>6</v>
      </c>
      <c r="H20" s="51">
        <v>6</v>
      </c>
      <c r="I20" s="17">
        <v>6.5</v>
      </c>
      <c r="J20" s="51">
        <v>6.5</v>
      </c>
      <c r="K20" s="51">
        <v>6.5</v>
      </c>
      <c r="L20" s="51">
        <v>6.5</v>
      </c>
      <c r="M20" s="51">
        <v>6.5</v>
      </c>
      <c r="N20" s="51">
        <v>6.5</v>
      </c>
      <c r="O20" s="17">
        <v>7</v>
      </c>
      <c r="P20" s="51">
        <v>7</v>
      </c>
      <c r="Q20" s="51">
        <v>7</v>
      </c>
      <c r="R20" s="51">
        <v>7</v>
      </c>
      <c r="S20" s="51">
        <v>7</v>
      </c>
      <c r="T20" s="51">
        <v>7</v>
      </c>
      <c r="U20" s="17">
        <v>7.5</v>
      </c>
      <c r="V20" s="51">
        <v>7.5</v>
      </c>
      <c r="W20" s="51">
        <v>7.5</v>
      </c>
      <c r="X20" s="51">
        <v>7.5</v>
      </c>
      <c r="Y20" s="51">
        <v>7.5</v>
      </c>
      <c r="Z20" s="51">
        <v>7.5</v>
      </c>
      <c r="AA20" s="17">
        <v>8</v>
      </c>
      <c r="AB20" s="51">
        <v>8</v>
      </c>
      <c r="AC20" s="51">
        <v>8</v>
      </c>
      <c r="AD20" s="51">
        <v>8</v>
      </c>
      <c r="AE20" s="51">
        <v>8</v>
      </c>
      <c r="AF20" s="51">
        <v>8</v>
      </c>
      <c r="AG20" s="17">
        <v>8.5</v>
      </c>
      <c r="AH20" s="51">
        <v>8.5</v>
      </c>
      <c r="AI20" s="51">
        <v>8.5</v>
      </c>
      <c r="AJ20" s="51">
        <v>8.5</v>
      </c>
      <c r="AK20" s="51">
        <v>8.5</v>
      </c>
      <c r="AL20" s="51">
        <v>8.5</v>
      </c>
      <c r="AM20" s="17">
        <v>9</v>
      </c>
      <c r="AN20" s="51">
        <v>9</v>
      </c>
      <c r="AO20" s="51">
        <v>9</v>
      </c>
      <c r="AP20" s="51">
        <v>9</v>
      </c>
      <c r="AQ20" s="51">
        <v>9</v>
      </c>
      <c r="AR20" s="52">
        <v>9</v>
      </c>
      <c r="AS20" s="53">
        <v>6</v>
      </c>
      <c r="AT20" s="53">
        <v>6</v>
      </c>
      <c r="AU20" s="53">
        <v>6</v>
      </c>
      <c r="AV20" s="53">
        <v>6</v>
      </c>
      <c r="AW20" s="53">
        <v>6</v>
      </c>
      <c r="AX20" s="53">
        <v>6</v>
      </c>
      <c r="AY20" s="17">
        <v>6.5</v>
      </c>
      <c r="AZ20" s="53">
        <v>6.5</v>
      </c>
      <c r="BA20" s="53">
        <v>6.5</v>
      </c>
      <c r="BB20" s="53">
        <v>6.5</v>
      </c>
      <c r="BC20" s="53">
        <v>6.5</v>
      </c>
      <c r="BD20" s="53">
        <v>6.5</v>
      </c>
      <c r="BE20" s="17">
        <v>7</v>
      </c>
      <c r="BF20" s="53">
        <v>7</v>
      </c>
      <c r="BG20" s="53">
        <v>7</v>
      </c>
      <c r="BH20" s="53">
        <v>7</v>
      </c>
      <c r="BI20" s="53">
        <v>7</v>
      </c>
      <c r="BJ20" s="53">
        <v>7</v>
      </c>
      <c r="BK20" s="17">
        <v>7.5</v>
      </c>
      <c r="BL20" s="53">
        <v>7.5</v>
      </c>
      <c r="BM20" s="53">
        <v>7.5</v>
      </c>
      <c r="BN20" s="53">
        <v>7.5</v>
      </c>
      <c r="BO20" s="53">
        <v>7.5</v>
      </c>
      <c r="BP20" s="53">
        <v>7.5</v>
      </c>
      <c r="BQ20" s="17">
        <v>8</v>
      </c>
      <c r="BR20" s="53">
        <v>8</v>
      </c>
      <c r="BS20" s="53">
        <v>8</v>
      </c>
      <c r="BT20" s="53">
        <v>8</v>
      </c>
      <c r="BU20" s="53">
        <v>8</v>
      </c>
      <c r="BV20" s="53">
        <v>8</v>
      </c>
      <c r="BW20" s="17">
        <v>8.5</v>
      </c>
      <c r="BX20" s="53">
        <v>8.5</v>
      </c>
      <c r="BY20" s="53">
        <v>8.5</v>
      </c>
      <c r="BZ20" s="53">
        <v>8.5</v>
      </c>
      <c r="CA20" s="53">
        <v>8.5</v>
      </c>
      <c r="CB20" s="53">
        <v>8.5</v>
      </c>
      <c r="CC20" s="17">
        <v>9</v>
      </c>
      <c r="CD20" s="53">
        <v>9</v>
      </c>
      <c r="CE20" s="53">
        <v>9</v>
      </c>
      <c r="CF20" s="53">
        <v>9</v>
      </c>
      <c r="CG20" s="53">
        <v>9</v>
      </c>
      <c r="CH20" s="54">
        <v>9</v>
      </c>
      <c r="CI20" s="50">
        <v>6</v>
      </c>
      <c r="CJ20" s="51">
        <v>6</v>
      </c>
      <c r="CK20" s="51">
        <v>6</v>
      </c>
      <c r="CL20" s="51">
        <v>6</v>
      </c>
      <c r="CM20" s="51">
        <v>6</v>
      </c>
      <c r="CN20" s="51">
        <v>6</v>
      </c>
      <c r="CO20" s="17">
        <v>6.5</v>
      </c>
      <c r="CP20" s="51">
        <v>6.5</v>
      </c>
      <c r="CQ20" s="51">
        <v>6.5</v>
      </c>
      <c r="CR20" s="51">
        <v>6.5</v>
      </c>
      <c r="CS20" s="51">
        <v>6.5</v>
      </c>
      <c r="CT20" s="51">
        <v>6.5</v>
      </c>
      <c r="CU20" s="17">
        <v>7</v>
      </c>
      <c r="CV20" s="51">
        <v>7</v>
      </c>
      <c r="CW20" s="51">
        <v>7</v>
      </c>
      <c r="CX20" s="51">
        <v>7</v>
      </c>
      <c r="CY20" s="51">
        <v>7</v>
      </c>
      <c r="CZ20" s="51">
        <v>7</v>
      </c>
      <c r="DA20" s="17">
        <v>7.5</v>
      </c>
      <c r="DB20" s="51">
        <v>7.5</v>
      </c>
      <c r="DC20" s="51">
        <v>7.5</v>
      </c>
      <c r="DD20" s="51">
        <v>7.5</v>
      </c>
      <c r="DE20" s="51">
        <v>7.5</v>
      </c>
      <c r="DF20" s="51">
        <v>7.5</v>
      </c>
      <c r="DG20" s="17">
        <v>8</v>
      </c>
      <c r="DH20" s="51">
        <v>8</v>
      </c>
      <c r="DI20" s="51">
        <v>8</v>
      </c>
      <c r="DJ20" s="51">
        <v>8</v>
      </c>
      <c r="DK20" s="51">
        <v>8</v>
      </c>
      <c r="DL20" s="51">
        <v>8</v>
      </c>
      <c r="DM20" s="17">
        <v>8.5</v>
      </c>
      <c r="DN20" s="51">
        <v>8.5</v>
      </c>
      <c r="DO20" s="51">
        <v>8.5</v>
      </c>
      <c r="DP20" s="51">
        <v>8.5</v>
      </c>
      <c r="DQ20" s="51">
        <v>8.5</v>
      </c>
      <c r="DR20" s="51">
        <v>8.5</v>
      </c>
      <c r="DS20" s="17">
        <v>9</v>
      </c>
      <c r="DT20" s="51">
        <v>9</v>
      </c>
      <c r="DU20" s="51">
        <v>9</v>
      </c>
      <c r="DV20" s="51">
        <v>9</v>
      </c>
      <c r="DW20" s="51">
        <v>9</v>
      </c>
      <c r="DX20" s="52">
        <v>9</v>
      </c>
      <c r="DY20" s="17">
        <v>6</v>
      </c>
      <c r="DZ20" s="53">
        <v>6</v>
      </c>
      <c r="EA20" s="53">
        <v>6</v>
      </c>
      <c r="EB20" s="53">
        <v>6</v>
      </c>
      <c r="EC20" s="53">
        <v>6</v>
      </c>
      <c r="ED20" s="54">
        <v>6</v>
      </c>
      <c r="EE20" s="17">
        <v>6.5</v>
      </c>
      <c r="EF20" s="53">
        <v>6.5</v>
      </c>
      <c r="EG20" s="53">
        <v>6.5</v>
      </c>
      <c r="EH20" s="53">
        <v>6.5</v>
      </c>
      <c r="EI20" s="53">
        <v>6.5</v>
      </c>
      <c r="EJ20" s="54">
        <v>6.5</v>
      </c>
      <c r="EK20" s="17">
        <v>7</v>
      </c>
      <c r="EL20" s="53">
        <v>7</v>
      </c>
      <c r="EM20" s="53">
        <v>7</v>
      </c>
      <c r="EN20" s="53">
        <v>7</v>
      </c>
      <c r="EO20" s="53">
        <v>7</v>
      </c>
      <c r="EP20" s="54">
        <v>7</v>
      </c>
      <c r="EQ20" s="17">
        <v>7.5</v>
      </c>
      <c r="ER20" s="53">
        <v>7.5</v>
      </c>
      <c r="ES20" s="53">
        <v>7.5</v>
      </c>
      <c r="ET20" s="53">
        <v>7.5</v>
      </c>
      <c r="EU20" s="53">
        <v>7.5</v>
      </c>
      <c r="EV20" s="54">
        <v>7.5</v>
      </c>
      <c r="EW20" s="17">
        <v>8</v>
      </c>
      <c r="EX20" s="53">
        <v>8</v>
      </c>
      <c r="EY20" s="53">
        <v>8</v>
      </c>
      <c r="EZ20" s="53">
        <v>8</v>
      </c>
      <c r="FA20" s="53">
        <v>8</v>
      </c>
      <c r="FB20" s="54">
        <v>8</v>
      </c>
      <c r="FC20" s="17">
        <v>8.5</v>
      </c>
      <c r="FD20" s="53">
        <v>8.5</v>
      </c>
      <c r="FE20" s="53">
        <v>8.5</v>
      </c>
      <c r="FF20" s="53">
        <v>8.5</v>
      </c>
      <c r="FG20" s="53">
        <v>8.5</v>
      </c>
      <c r="FH20" s="54">
        <v>8.5</v>
      </c>
      <c r="FI20" s="17">
        <v>9</v>
      </c>
      <c r="FJ20" s="53">
        <v>9</v>
      </c>
      <c r="FK20" s="53">
        <v>9</v>
      </c>
      <c r="FL20" s="53">
        <v>9</v>
      </c>
      <c r="FM20" s="53">
        <v>9</v>
      </c>
      <c r="FN20" s="54">
        <v>9</v>
      </c>
      <c r="FO20" s="17">
        <v>6</v>
      </c>
      <c r="FP20" s="53">
        <v>6</v>
      </c>
      <c r="FQ20" s="53">
        <v>6</v>
      </c>
      <c r="FR20" s="53">
        <v>6</v>
      </c>
      <c r="FS20" s="53">
        <v>6</v>
      </c>
      <c r="FT20" s="54">
        <v>6</v>
      </c>
      <c r="FU20" s="17">
        <v>6.5</v>
      </c>
      <c r="FV20" s="53">
        <v>6.5</v>
      </c>
      <c r="FW20" s="53">
        <v>6.5</v>
      </c>
      <c r="FX20" s="53">
        <v>6.5</v>
      </c>
      <c r="FY20" s="53">
        <v>6.5</v>
      </c>
      <c r="FZ20" s="54">
        <v>6.5</v>
      </c>
      <c r="GA20" s="17">
        <v>7</v>
      </c>
      <c r="GB20" s="53">
        <v>7</v>
      </c>
      <c r="GC20" s="53">
        <v>7</v>
      </c>
      <c r="GD20" s="53">
        <v>7</v>
      </c>
      <c r="GE20" s="53">
        <v>7</v>
      </c>
      <c r="GF20" s="54">
        <v>7</v>
      </c>
      <c r="GG20" s="17">
        <v>7.5</v>
      </c>
      <c r="GH20" s="53">
        <v>7.5</v>
      </c>
      <c r="GI20" s="53">
        <v>7.5</v>
      </c>
      <c r="GJ20" s="53">
        <v>7.5</v>
      </c>
      <c r="GK20" s="53">
        <v>7.5</v>
      </c>
      <c r="GL20" s="54">
        <v>7.5</v>
      </c>
      <c r="GM20" s="17">
        <v>8</v>
      </c>
      <c r="GN20" s="53">
        <v>8</v>
      </c>
      <c r="GO20" s="53">
        <v>8</v>
      </c>
      <c r="GP20" s="53">
        <v>8</v>
      </c>
      <c r="GQ20" s="53">
        <v>8</v>
      </c>
      <c r="GR20" s="54">
        <v>8</v>
      </c>
      <c r="GS20" s="17">
        <v>8.5</v>
      </c>
      <c r="GT20" s="53">
        <v>8.5</v>
      </c>
      <c r="GU20" s="53">
        <v>8.5</v>
      </c>
      <c r="GV20" s="53">
        <v>8.5</v>
      </c>
      <c r="GW20" s="53">
        <v>8.5</v>
      </c>
      <c r="GX20" s="54">
        <v>8.5</v>
      </c>
      <c r="GY20" s="17">
        <v>9</v>
      </c>
      <c r="GZ20" s="53">
        <v>9</v>
      </c>
      <c r="HA20" s="53">
        <v>9</v>
      </c>
      <c r="HB20" s="53">
        <v>9</v>
      </c>
      <c r="HC20" s="53">
        <v>9</v>
      </c>
      <c r="HD20" s="54">
        <v>9</v>
      </c>
      <c r="HE20" s="17">
        <v>6</v>
      </c>
      <c r="HF20" s="53">
        <v>6</v>
      </c>
      <c r="HG20" s="53">
        <v>6</v>
      </c>
      <c r="HH20" s="53">
        <v>6</v>
      </c>
      <c r="HI20" s="53">
        <v>6</v>
      </c>
      <c r="HJ20" s="54">
        <v>6</v>
      </c>
      <c r="HK20" s="17">
        <v>6.5</v>
      </c>
      <c r="HL20" s="53">
        <v>6.5</v>
      </c>
      <c r="HM20" s="53">
        <v>6.5</v>
      </c>
      <c r="HN20" s="53">
        <v>6.5</v>
      </c>
      <c r="HO20" s="53">
        <v>6.5</v>
      </c>
      <c r="HP20" s="54">
        <v>6.5</v>
      </c>
      <c r="HQ20" s="17">
        <v>7</v>
      </c>
      <c r="HR20" s="53">
        <v>7</v>
      </c>
      <c r="HS20" s="53">
        <v>7</v>
      </c>
      <c r="HT20" s="53">
        <v>7</v>
      </c>
      <c r="HU20" s="53">
        <v>7</v>
      </c>
      <c r="HV20" s="54">
        <v>7</v>
      </c>
      <c r="HW20" s="17">
        <v>7.5</v>
      </c>
      <c r="HX20" s="53">
        <v>7.5</v>
      </c>
      <c r="HY20" s="53">
        <v>7.5</v>
      </c>
      <c r="HZ20" s="53">
        <v>7.5</v>
      </c>
      <c r="IA20" s="53">
        <v>7.5</v>
      </c>
      <c r="IB20" s="54">
        <v>7.5</v>
      </c>
      <c r="IC20" s="17">
        <v>8</v>
      </c>
      <c r="ID20" s="53">
        <v>8</v>
      </c>
      <c r="IE20" s="53">
        <v>8</v>
      </c>
      <c r="IF20" s="53">
        <v>8</v>
      </c>
      <c r="IG20" s="53">
        <v>8</v>
      </c>
      <c r="IH20" s="54">
        <v>8</v>
      </c>
      <c r="II20" s="17">
        <v>8.5</v>
      </c>
      <c r="IJ20" s="53">
        <v>8.5</v>
      </c>
      <c r="IK20" s="53">
        <v>8.5</v>
      </c>
      <c r="IL20" s="53">
        <v>8.5</v>
      </c>
      <c r="IM20" s="53">
        <v>8.5</v>
      </c>
      <c r="IN20" s="54">
        <v>8.5</v>
      </c>
      <c r="IO20" s="17">
        <v>9</v>
      </c>
      <c r="IP20" s="53">
        <v>9</v>
      </c>
      <c r="IQ20" s="53">
        <v>9</v>
      </c>
      <c r="IR20" s="53">
        <v>9</v>
      </c>
      <c r="IS20" s="53">
        <v>9</v>
      </c>
      <c r="IT20" s="54">
        <v>9</v>
      </c>
    </row>
    <row r="21" spans="1:255" x14ac:dyDescent="0.2">
      <c r="B21" t="s">
        <v>380</v>
      </c>
      <c r="C21" s="17">
        <v>0.5</v>
      </c>
      <c r="D21" s="53">
        <v>0.5</v>
      </c>
      <c r="E21" s="53">
        <v>0.5</v>
      </c>
      <c r="F21" s="53">
        <v>0.5</v>
      </c>
      <c r="G21" s="53">
        <v>0.5</v>
      </c>
      <c r="H21" s="53">
        <v>0.5</v>
      </c>
      <c r="I21" s="53">
        <v>0.5</v>
      </c>
      <c r="J21" s="53">
        <v>0.5</v>
      </c>
      <c r="K21" s="53">
        <v>0.5</v>
      </c>
      <c r="L21" s="53">
        <v>0.5</v>
      </c>
      <c r="M21" s="53">
        <v>0.5</v>
      </c>
      <c r="N21" s="53">
        <v>0.5</v>
      </c>
      <c r="O21" s="53">
        <v>0.5</v>
      </c>
      <c r="P21" s="53">
        <v>0.5</v>
      </c>
      <c r="Q21" s="53">
        <v>0.5</v>
      </c>
      <c r="R21" s="53">
        <v>0.5</v>
      </c>
      <c r="S21" s="53">
        <v>0.5</v>
      </c>
      <c r="T21" s="53">
        <v>0.5</v>
      </c>
      <c r="U21" s="53">
        <v>0.5</v>
      </c>
      <c r="V21" s="53">
        <v>0.5</v>
      </c>
      <c r="W21" s="53">
        <v>0.5</v>
      </c>
      <c r="X21" s="53">
        <v>0.5</v>
      </c>
      <c r="Y21" s="53">
        <v>0.5</v>
      </c>
      <c r="Z21" s="53">
        <v>0.5</v>
      </c>
      <c r="AA21" s="53">
        <v>0.5</v>
      </c>
      <c r="AB21" s="53">
        <v>0.5</v>
      </c>
      <c r="AC21" s="53">
        <v>0.5</v>
      </c>
      <c r="AD21" s="53">
        <v>0.5</v>
      </c>
      <c r="AE21" s="53">
        <v>0.5</v>
      </c>
      <c r="AF21" s="53">
        <v>0.5</v>
      </c>
      <c r="AG21" s="53">
        <v>0.5</v>
      </c>
      <c r="AH21" s="53">
        <v>0.5</v>
      </c>
      <c r="AI21" s="53">
        <v>0.5</v>
      </c>
      <c r="AJ21" s="53">
        <v>0.5</v>
      </c>
      <c r="AK21" s="53">
        <v>0.5</v>
      </c>
      <c r="AL21" s="53">
        <v>0.5</v>
      </c>
      <c r="AM21" s="53">
        <v>0.5</v>
      </c>
      <c r="AN21" s="53">
        <v>0.5</v>
      </c>
      <c r="AO21" s="53">
        <v>0.5</v>
      </c>
      <c r="AP21" s="53">
        <v>0.5</v>
      </c>
      <c r="AQ21" s="53">
        <v>0.5</v>
      </c>
      <c r="AR21" s="54">
        <v>0.5</v>
      </c>
      <c r="AS21" s="15">
        <v>5</v>
      </c>
      <c r="AT21" s="15">
        <v>5</v>
      </c>
      <c r="AU21" s="15">
        <v>5</v>
      </c>
      <c r="AV21" s="15">
        <v>5</v>
      </c>
      <c r="AW21" s="15">
        <v>5</v>
      </c>
      <c r="AX21" s="15">
        <v>5</v>
      </c>
      <c r="AY21" s="15">
        <v>5</v>
      </c>
      <c r="AZ21" s="15">
        <v>5</v>
      </c>
      <c r="BA21" s="15">
        <v>5</v>
      </c>
      <c r="BB21" s="15">
        <v>5</v>
      </c>
      <c r="BC21" s="15">
        <v>5</v>
      </c>
      <c r="BD21" s="15">
        <v>5</v>
      </c>
      <c r="BE21" s="15">
        <v>5</v>
      </c>
      <c r="BF21" s="15">
        <v>5</v>
      </c>
      <c r="BG21" s="15">
        <v>5</v>
      </c>
      <c r="BH21" s="15">
        <v>5</v>
      </c>
      <c r="BI21" s="15">
        <v>5</v>
      </c>
      <c r="BJ21" s="15">
        <v>5</v>
      </c>
      <c r="BK21" s="15">
        <v>5</v>
      </c>
      <c r="BL21" s="15">
        <v>5</v>
      </c>
      <c r="BM21" s="15">
        <v>5</v>
      </c>
      <c r="BN21" s="15">
        <v>5</v>
      </c>
      <c r="BO21" s="15">
        <v>5</v>
      </c>
      <c r="BP21" s="15">
        <v>5</v>
      </c>
      <c r="BQ21" s="15">
        <v>5</v>
      </c>
      <c r="BR21" s="15">
        <v>5</v>
      </c>
      <c r="BS21" s="15">
        <v>5</v>
      </c>
      <c r="BT21" s="15">
        <v>5</v>
      </c>
      <c r="BU21" s="15">
        <v>5</v>
      </c>
      <c r="BV21" s="15">
        <v>5</v>
      </c>
      <c r="BW21" s="15">
        <v>5</v>
      </c>
      <c r="BX21" s="15">
        <v>5</v>
      </c>
      <c r="BY21" s="15">
        <v>5</v>
      </c>
      <c r="BZ21" s="15">
        <v>5</v>
      </c>
      <c r="CA21" s="15">
        <v>5</v>
      </c>
      <c r="CB21" s="15">
        <v>5</v>
      </c>
      <c r="CC21" s="15">
        <v>5</v>
      </c>
      <c r="CD21" s="15">
        <v>5</v>
      </c>
      <c r="CE21" s="15">
        <v>5</v>
      </c>
      <c r="CF21" s="15">
        <v>5</v>
      </c>
      <c r="CG21" s="15">
        <v>5</v>
      </c>
      <c r="CH21" s="15">
        <v>5</v>
      </c>
      <c r="CI21" s="17">
        <v>10</v>
      </c>
      <c r="CJ21" s="53">
        <v>10</v>
      </c>
      <c r="CK21" s="53">
        <v>10</v>
      </c>
      <c r="CL21" s="53">
        <v>10</v>
      </c>
      <c r="CM21" s="53">
        <v>10</v>
      </c>
      <c r="CN21" s="53">
        <v>10</v>
      </c>
      <c r="CO21" s="53">
        <v>10</v>
      </c>
      <c r="CP21" s="53">
        <v>10</v>
      </c>
      <c r="CQ21" s="53">
        <v>10</v>
      </c>
      <c r="CR21" s="53">
        <v>10</v>
      </c>
      <c r="CS21" s="53">
        <v>10</v>
      </c>
      <c r="CT21" s="53">
        <v>10</v>
      </c>
      <c r="CU21" s="53">
        <v>10</v>
      </c>
      <c r="CV21" s="53">
        <v>10</v>
      </c>
      <c r="CW21" s="53">
        <v>10</v>
      </c>
      <c r="CX21" s="53">
        <v>10</v>
      </c>
      <c r="CY21" s="53">
        <v>10</v>
      </c>
      <c r="CZ21" s="53">
        <v>10</v>
      </c>
      <c r="DA21" s="53">
        <v>10</v>
      </c>
      <c r="DB21" s="53">
        <v>10</v>
      </c>
      <c r="DC21" s="53">
        <v>10</v>
      </c>
      <c r="DD21" s="53">
        <v>10</v>
      </c>
      <c r="DE21" s="53">
        <v>10</v>
      </c>
      <c r="DF21" s="53">
        <v>10</v>
      </c>
      <c r="DG21" s="53">
        <v>10</v>
      </c>
      <c r="DH21" s="53">
        <v>10</v>
      </c>
      <c r="DI21" s="53">
        <v>10</v>
      </c>
      <c r="DJ21" s="53">
        <v>10</v>
      </c>
      <c r="DK21" s="53">
        <v>10</v>
      </c>
      <c r="DL21" s="53">
        <v>10</v>
      </c>
      <c r="DM21" s="53">
        <v>10</v>
      </c>
      <c r="DN21" s="53">
        <v>10</v>
      </c>
      <c r="DO21" s="53">
        <v>10</v>
      </c>
      <c r="DP21" s="53">
        <v>10</v>
      </c>
      <c r="DQ21" s="53">
        <v>10</v>
      </c>
      <c r="DR21" s="53">
        <v>10</v>
      </c>
      <c r="DS21" s="53">
        <v>10</v>
      </c>
      <c r="DT21" s="53">
        <v>10</v>
      </c>
      <c r="DU21" s="53">
        <v>10</v>
      </c>
      <c r="DV21" s="53">
        <v>10</v>
      </c>
      <c r="DW21" s="53">
        <v>10</v>
      </c>
      <c r="DX21" s="54">
        <v>10</v>
      </c>
      <c r="DY21" s="15">
        <v>15</v>
      </c>
      <c r="DZ21" s="15">
        <v>15</v>
      </c>
      <c r="EA21" s="15">
        <v>15</v>
      </c>
      <c r="EB21" s="15">
        <v>15</v>
      </c>
      <c r="EC21" s="15">
        <v>15</v>
      </c>
      <c r="ED21" s="15">
        <v>15</v>
      </c>
      <c r="EE21" s="15">
        <v>15</v>
      </c>
      <c r="EF21" s="15">
        <v>15</v>
      </c>
      <c r="EG21" s="15">
        <v>15</v>
      </c>
      <c r="EH21" s="15">
        <v>15</v>
      </c>
      <c r="EI21" s="15">
        <v>15</v>
      </c>
      <c r="EJ21" s="15">
        <v>15</v>
      </c>
      <c r="EK21" s="15">
        <v>15</v>
      </c>
      <c r="EL21" s="15">
        <v>15</v>
      </c>
      <c r="EM21" s="15">
        <v>15</v>
      </c>
      <c r="EN21" s="15">
        <v>15</v>
      </c>
      <c r="EO21" s="15">
        <v>15</v>
      </c>
      <c r="EP21" s="15">
        <v>15</v>
      </c>
      <c r="EQ21" s="15">
        <v>15</v>
      </c>
      <c r="ER21" s="15">
        <v>15</v>
      </c>
      <c r="ES21" s="15">
        <v>15</v>
      </c>
      <c r="ET21" s="15">
        <v>15</v>
      </c>
      <c r="EU21" s="15">
        <v>15</v>
      </c>
      <c r="EV21" s="15">
        <v>15</v>
      </c>
      <c r="EW21" s="15">
        <v>15</v>
      </c>
      <c r="EX21" s="15">
        <v>15</v>
      </c>
      <c r="EY21" s="15">
        <v>15</v>
      </c>
      <c r="EZ21" s="15">
        <v>15</v>
      </c>
      <c r="FA21" s="15">
        <v>15</v>
      </c>
      <c r="FB21" s="15">
        <v>15</v>
      </c>
      <c r="FC21" s="15">
        <v>15</v>
      </c>
      <c r="FD21" s="15">
        <v>15</v>
      </c>
      <c r="FE21" s="15">
        <v>15</v>
      </c>
      <c r="FF21" s="15">
        <v>15</v>
      </c>
      <c r="FG21" s="15">
        <v>15</v>
      </c>
      <c r="FH21" s="15">
        <v>15</v>
      </c>
      <c r="FI21" s="15">
        <v>15</v>
      </c>
      <c r="FJ21" s="15">
        <v>15</v>
      </c>
      <c r="FK21" s="15">
        <v>15</v>
      </c>
      <c r="FL21" s="15">
        <v>15</v>
      </c>
      <c r="FM21" s="15">
        <v>15</v>
      </c>
      <c r="FN21" s="15">
        <v>15</v>
      </c>
      <c r="FO21" s="17">
        <v>20</v>
      </c>
      <c r="FP21" s="53">
        <v>20</v>
      </c>
      <c r="FQ21" s="53">
        <v>20</v>
      </c>
      <c r="FR21" s="53">
        <v>20</v>
      </c>
      <c r="FS21" s="53">
        <v>20</v>
      </c>
      <c r="FT21" s="53">
        <v>20</v>
      </c>
      <c r="FU21" s="53">
        <v>20</v>
      </c>
      <c r="FV21" s="53">
        <v>20</v>
      </c>
      <c r="FW21" s="53">
        <v>20</v>
      </c>
      <c r="FX21" s="53">
        <v>20</v>
      </c>
      <c r="FY21" s="53">
        <v>20</v>
      </c>
      <c r="FZ21" s="53">
        <v>20</v>
      </c>
      <c r="GA21" s="53">
        <v>20</v>
      </c>
      <c r="GB21" s="53">
        <v>20</v>
      </c>
      <c r="GC21" s="53">
        <v>20</v>
      </c>
      <c r="GD21" s="53">
        <v>20</v>
      </c>
      <c r="GE21" s="53">
        <v>20</v>
      </c>
      <c r="GF21" s="53">
        <v>20</v>
      </c>
      <c r="GG21" s="53">
        <v>20</v>
      </c>
      <c r="GH21" s="53">
        <v>20</v>
      </c>
      <c r="GI21" s="53">
        <v>20</v>
      </c>
      <c r="GJ21" s="53">
        <v>20</v>
      </c>
      <c r="GK21" s="53">
        <v>20</v>
      </c>
      <c r="GL21" s="53">
        <v>20</v>
      </c>
      <c r="GM21" s="53">
        <v>20</v>
      </c>
      <c r="GN21" s="53">
        <v>20</v>
      </c>
      <c r="GO21" s="53">
        <v>20</v>
      </c>
      <c r="GP21" s="53">
        <v>20</v>
      </c>
      <c r="GQ21" s="53">
        <v>20</v>
      </c>
      <c r="GR21" s="53">
        <v>20</v>
      </c>
      <c r="GS21" s="53">
        <v>20</v>
      </c>
      <c r="GT21" s="53">
        <v>20</v>
      </c>
      <c r="GU21" s="53">
        <v>20</v>
      </c>
      <c r="GV21" s="53">
        <v>20</v>
      </c>
      <c r="GW21" s="53">
        <v>20</v>
      </c>
      <c r="GX21" s="53">
        <v>20</v>
      </c>
      <c r="GY21" s="53">
        <v>20</v>
      </c>
      <c r="GZ21" s="53">
        <v>20</v>
      </c>
      <c r="HA21" s="53">
        <v>20</v>
      </c>
      <c r="HB21" s="53">
        <v>20</v>
      </c>
      <c r="HC21" s="53">
        <v>20</v>
      </c>
      <c r="HD21" s="54">
        <v>20</v>
      </c>
      <c r="HE21" s="17">
        <v>25</v>
      </c>
      <c r="HF21" s="53">
        <v>25</v>
      </c>
      <c r="HG21" s="53">
        <v>25</v>
      </c>
      <c r="HH21" s="53">
        <v>25</v>
      </c>
      <c r="HI21" s="53">
        <v>25</v>
      </c>
      <c r="HJ21" s="53">
        <v>25</v>
      </c>
      <c r="HK21" s="53">
        <v>25</v>
      </c>
      <c r="HL21" s="53">
        <v>25</v>
      </c>
      <c r="HM21" s="53">
        <v>25</v>
      </c>
      <c r="HN21" s="53">
        <v>25</v>
      </c>
      <c r="HO21" s="53">
        <v>25</v>
      </c>
      <c r="HP21" s="53">
        <v>25</v>
      </c>
      <c r="HQ21" s="53">
        <v>25</v>
      </c>
      <c r="HR21" s="53">
        <v>25</v>
      </c>
      <c r="HS21" s="53">
        <v>25</v>
      </c>
      <c r="HT21" s="53">
        <v>25</v>
      </c>
      <c r="HU21" s="53">
        <v>25</v>
      </c>
      <c r="HV21" s="53">
        <v>25</v>
      </c>
      <c r="HW21" s="53">
        <v>25</v>
      </c>
      <c r="HX21" s="53">
        <v>25</v>
      </c>
      <c r="HY21" s="53">
        <v>25</v>
      </c>
      <c r="HZ21" s="53">
        <v>25</v>
      </c>
      <c r="IA21" s="53">
        <v>25</v>
      </c>
      <c r="IB21" s="53">
        <v>25</v>
      </c>
      <c r="IC21" s="53">
        <v>25</v>
      </c>
      <c r="ID21" s="53">
        <v>25</v>
      </c>
      <c r="IE21" s="53">
        <v>25</v>
      </c>
      <c r="IF21" s="53">
        <v>25</v>
      </c>
      <c r="IG21" s="53">
        <v>25</v>
      </c>
      <c r="IH21" s="53">
        <v>25</v>
      </c>
      <c r="II21" s="53">
        <v>25</v>
      </c>
      <c r="IJ21" s="53">
        <v>25</v>
      </c>
      <c r="IK21" s="53">
        <v>25</v>
      </c>
      <c r="IL21" s="53">
        <v>25</v>
      </c>
      <c r="IM21" s="53">
        <v>25</v>
      </c>
      <c r="IN21" s="53">
        <v>25</v>
      </c>
      <c r="IO21" s="53">
        <v>25</v>
      </c>
      <c r="IP21" s="53">
        <v>25</v>
      </c>
      <c r="IQ21" s="53">
        <v>25</v>
      </c>
      <c r="IR21" s="53">
        <v>25</v>
      </c>
      <c r="IS21" s="53">
        <v>25</v>
      </c>
      <c r="IT21" s="54">
        <v>25</v>
      </c>
    </row>
    <row r="22" spans="1:255" x14ac:dyDescent="0.2">
      <c r="B22" t="s">
        <v>381</v>
      </c>
      <c r="C22" s="55">
        <v>1</v>
      </c>
      <c r="D22" s="56">
        <v>1</v>
      </c>
      <c r="E22" s="56">
        <v>1</v>
      </c>
      <c r="F22" s="56">
        <v>1</v>
      </c>
      <c r="G22" s="56">
        <v>1</v>
      </c>
      <c r="H22" s="56">
        <v>1</v>
      </c>
      <c r="I22" s="17">
        <v>2</v>
      </c>
      <c r="J22" s="56">
        <v>2</v>
      </c>
      <c r="K22" s="56">
        <v>2</v>
      </c>
      <c r="L22" s="56">
        <v>2</v>
      </c>
      <c r="M22" s="56">
        <v>2</v>
      </c>
      <c r="N22" s="56">
        <v>2</v>
      </c>
      <c r="O22" s="17">
        <v>3</v>
      </c>
      <c r="P22" s="56">
        <v>3</v>
      </c>
      <c r="Q22" s="56">
        <v>3</v>
      </c>
      <c r="R22" s="56">
        <v>3</v>
      </c>
      <c r="S22" s="56">
        <v>3</v>
      </c>
      <c r="T22" s="56">
        <v>3</v>
      </c>
      <c r="U22" s="17">
        <v>4</v>
      </c>
      <c r="V22" s="56">
        <v>4</v>
      </c>
      <c r="W22" s="56">
        <v>4</v>
      </c>
      <c r="X22" s="56">
        <v>4</v>
      </c>
      <c r="Y22" s="56">
        <v>4</v>
      </c>
      <c r="Z22" s="56">
        <v>4</v>
      </c>
      <c r="AA22" s="17">
        <v>5</v>
      </c>
      <c r="AB22" s="56">
        <v>5</v>
      </c>
      <c r="AC22" s="56">
        <v>5</v>
      </c>
      <c r="AD22" s="56">
        <v>5</v>
      </c>
      <c r="AE22" s="56">
        <v>5</v>
      </c>
      <c r="AF22" s="56">
        <v>5</v>
      </c>
      <c r="AG22" s="17">
        <v>6</v>
      </c>
      <c r="AH22" s="56">
        <v>6</v>
      </c>
      <c r="AI22" s="56">
        <v>6</v>
      </c>
      <c r="AJ22" s="56">
        <v>6</v>
      </c>
      <c r="AK22" s="56">
        <v>6</v>
      </c>
      <c r="AL22" s="56">
        <v>6</v>
      </c>
      <c r="AM22" s="17">
        <v>7</v>
      </c>
      <c r="AN22" s="56">
        <v>7</v>
      </c>
      <c r="AO22" s="56">
        <v>7</v>
      </c>
      <c r="AP22" s="56">
        <v>7</v>
      </c>
      <c r="AQ22" s="56">
        <v>7</v>
      </c>
      <c r="AR22" s="57">
        <v>7</v>
      </c>
      <c r="AS22" s="17">
        <v>8</v>
      </c>
      <c r="AT22" s="53">
        <v>8</v>
      </c>
      <c r="AU22" s="53">
        <v>8</v>
      </c>
      <c r="AV22" s="53">
        <v>8</v>
      </c>
      <c r="AW22" s="53">
        <v>8</v>
      </c>
      <c r="AX22" s="53">
        <v>8</v>
      </c>
      <c r="AY22" s="17">
        <v>9</v>
      </c>
      <c r="AZ22" s="53">
        <v>9</v>
      </c>
      <c r="BA22" s="53">
        <v>9</v>
      </c>
      <c r="BB22" s="53">
        <v>9</v>
      </c>
      <c r="BC22" s="53">
        <v>9</v>
      </c>
      <c r="BD22" s="53">
        <v>9</v>
      </c>
      <c r="BE22" s="17">
        <v>10</v>
      </c>
      <c r="BF22" s="53">
        <v>10</v>
      </c>
      <c r="BG22" s="53">
        <v>10</v>
      </c>
      <c r="BH22" s="53">
        <v>10</v>
      </c>
      <c r="BI22" s="53">
        <v>10</v>
      </c>
      <c r="BJ22" s="53">
        <v>10</v>
      </c>
      <c r="BK22" s="17">
        <v>11</v>
      </c>
      <c r="BL22" s="53">
        <v>11</v>
      </c>
      <c r="BM22" s="53">
        <v>11</v>
      </c>
      <c r="BN22" s="53">
        <v>11</v>
      </c>
      <c r="BO22" s="53">
        <v>11</v>
      </c>
      <c r="BP22" s="53">
        <v>11</v>
      </c>
      <c r="BQ22" s="17">
        <v>12</v>
      </c>
      <c r="BR22" s="53">
        <v>12</v>
      </c>
      <c r="BS22" s="53">
        <v>12</v>
      </c>
      <c r="BT22" s="53">
        <v>12</v>
      </c>
      <c r="BU22" s="53">
        <v>12</v>
      </c>
      <c r="BV22" s="53">
        <v>12</v>
      </c>
      <c r="BW22" s="17">
        <v>13</v>
      </c>
      <c r="BX22" s="53">
        <v>13</v>
      </c>
      <c r="BY22" s="53">
        <v>13</v>
      </c>
      <c r="BZ22" s="53">
        <v>13</v>
      </c>
      <c r="CA22" s="53">
        <v>13</v>
      </c>
      <c r="CB22" s="53">
        <v>13</v>
      </c>
      <c r="CC22" s="17">
        <v>14</v>
      </c>
      <c r="CD22" s="53">
        <v>14</v>
      </c>
      <c r="CE22" s="53">
        <v>14</v>
      </c>
      <c r="CF22" s="53">
        <v>14</v>
      </c>
      <c r="CG22" s="53">
        <v>14</v>
      </c>
      <c r="CH22" s="54">
        <v>14</v>
      </c>
      <c r="CI22" s="55">
        <v>15</v>
      </c>
      <c r="CJ22" s="56">
        <v>15</v>
      </c>
      <c r="CK22" s="56">
        <v>15</v>
      </c>
      <c r="CL22" s="56">
        <v>15</v>
      </c>
      <c r="CM22" s="56">
        <v>15</v>
      </c>
      <c r="CN22" s="56">
        <v>15</v>
      </c>
      <c r="CO22" s="17">
        <v>16</v>
      </c>
      <c r="CP22" s="56">
        <v>16</v>
      </c>
      <c r="CQ22" s="56">
        <v>16</v>
      </c>
      <c r="CR22" s="56">
        <v>16</v>
      </c>
      <c r="CS22" s="56">
        <v>16</v>
      </c>
      <c r="CT22" s="56">
        <v>16</v>
      </c>
      <c r="CU22" s="17">
        <v>17</v>
      </c>
      <c r="CV22" s="56">
        <v>17</v>
      </c>
      <c r="CW22" s="56">
        <v>17</v>
      </c>
      <c r="CX22" s="56">
        <v>17</v>
      </c>
      <c r="CY22" s="56">
        <v>17</v>
      </c>
      <c r="CZ22" s="56">
        <v>17</v>
      </c>
      <c r="DA22" s="17">
        <v>18</v>
      </c>
      <c r="DB22" s="56">
        <v>18</v>
      </c>
      <c r="DC22" s="56">
        <v>18</v>
      </c>
      <c r="DD22" s="56">
        <v>18</v>
      </c>
      <c r="DE22" s="56">
        <v>18</v>
      </c>
      <c r="DF22" s="56">
        <v>18</v>
      </c>
      <c r="DG22" s="17">
        <v>19</v>
      </c>
      <c r="DH22" s="56">
        <v>19</v>
      </c>
      <c r="DI22" s="56">
        <v>19</v>
      </c>
      <c r="DJ22" s="56">
        <v>19</v>
      </c>
      <c r="DK22" s="56">
        <v>19</v>
      </c>
      <c r="DL22" s="56">
        <v>19</v>
      </c>
      <c r="DM22" s="17">
        <v>20</v>
      </c>
      <c r="DN22" s="56">
        <v>20</v>
      </c>
      <c r="DO22" s="56">
        <v>20</v>
      </c>
      <c r="DP22" s="56">
        <v>20</v>
      </c>
      <c r="DQ22" s="56">
        <v>20</v>
      </c>
      <c r="DR22" s="56">
        <v>20</v>
      </c>
      <c r="DS22" s="17">
        <v>21</v>
      </c>
      <c r="DT22" s="56">
        <v>21</v>
      </c>
      <c r="DU22" s="56">
        <v>21</v>
      </c>
      <c r="DV22" s="56">
        <v>21</v>
      </c>
      <c r="DW22" s="56">
        <v>21</v>
      </c>
      <c r="DX22" s="57">
        <v>21</v>
      </c>
      <c r="DY22" s="53">
        <v>22</v>
      </c>
      <c r="DZ22" s="53">
        <v>22</v>
      </c>
      <c r="EA22" s="53">
        <v>22</v>
      </c>
      <c r="EB22" s="53">
        <v>22</v>
      </c>
      <c r="EC22" s="53">
        <v>22</v>
      </c>
      <c r="ED22" s="54">
        <v>22</v>
      </c>
      <c r="EE22" s="17">
        <v>23</v>
      </c>
      <c r="EF22" s="53">
        <v>23</v>
      </c>
      <c r="EG22" s="53">
        <v>23</v>
      </c>
      <c r="EH22" s="53">
        <v>23</v>
      </c>
      <c r="EI22" s="53">
        <v>23</v>
      </c>
      <c r="EJ22" s="54">
        <v>23</v>
      </c>
      <c r="EK22" s="17">
        <v>24</v>
      </c>
      <c r="EL22" s="53">
        <v>24</v>
      </c>
      <c r="EM22" s="53">
        <v>24</v>
      </c>
      <c r="EN22" s="53">
        <v>24</v>
      </c>
      <c r="EO22" s="53">
        <v>24</v>
      </c>
      <c r="EP22" s="54">
        <v>24</v>
      </c>
      <c r="EQ22" s="17">
        <v>25</v>
      </c>
      <c r="ER22" s="53">
        <v>25</v>
      </c>
      <c r="ES22" s="53">
        <v>25</v>
      </c>
      <c r="ET22" s="53">
        <v>25</v>
      </c>
      <c r="EU22" s="53">
        <v>25</v>
      </c>
      <c r="EV22" s="54">
        <v>25</v>
      </c>
      <c r="EW22" s="17">
        <v>26</v>
      </c>
      <c r="EX22" s="53">
        <v>26</v>
      </c>
      <c r="EY22" s="53">
        <v>26</v>
      </c>
      <c r="EZ22" s="53">
        <v>26</v>
      </c>
      <c r="FA22" s="53">
        <v>26</v>
      </c>
      <c r="FB22" s="54">
        <v>26</v>
      </c>
      <c r="FC22" s="17">
        <v>27</v>
      </c>
      <c r="FD22" s="53">
        <v>27</v>
      </c>
      <c r="FE22" s="53">
        <v>27</v>
      </c>
      <c r="FF22" s="53">
        <v>27</v>
      </c>
      <c r="FG22" s="53">
        <v>27</v>
      </c>
      <c r="FH22" s="54">
        <v>27</v>
      </c>
      <c r="FI22" s="17">
        <v>28</v>
      </c>
      <c r="FJ22" s="53">
        <v>28</v>
      </c>
      <c r="FK22" s="53">
        <v>28</v>
      </c>
      <c r="FL22" s="53">
        <v>28</v>
      </c>
      <c r="FM22" s="53">
        <v>28</v>
      </c>
      <c r="FN22" s="54">
        <v>28</v>
      </c>
      <c r="FO22" s="17">
        <v>29</v>
      </c>
      <c r="FP22" s="53">
        <v>29</v>
      </c>
      <c r="FQ22" s="53">
        <v>29</v>
      </c>
      <c r="FR22" s="53">
        <v>29</v>
      </c>
      <c r="FS22" s="53">
        <v>29</v>
      </c>
      <c r="FT22" s="54">
        <v>29</v>
      </c>
      <c r="FU22" s="17">
        <v>30</v>
      </c>
      <c r="FV22" s="53">
        <v>30</v>
      </c>
      <c r="FW22" s="53">
        <v>30</v>
      </c>
      <c r="FX22" s="53">
        <v>30</v>
      </c>
      <c r="FY22" s="53">
        <v>30</v>
      </c>
      <c r="FZ22" s="54">
        <v>30</v>
      </c>
      <c r="GA22" s="17">
        <v>31</v>
      </c>
      <c r="GB22" s="53">
        <v>31</v>
      </c>
      <c r="GC22" s="53">
        <v>31</v>
      </c>
      <c r="GD22" s="53">
        <v>31</v>
      </c>
      <c r="GE22" s="53">
        <v>31</v>
      </c>
      <c r="GF22" s="54">
        <v>31</v>
      </c>
      <c r="GG22" s="17">
        <v>32</v>
      </c>
      <c r="GH22" s="53">
        <v>32</v>
      </c>
      <c r="GI22" s="53">
        <v>32</v>
      </c>
      <c r="GJ22" s="53">
        <v>32</v>
      </c>
      <c r="GK22" s="53">
        <v>32</v>
      </c>
      <c r="GL22" s="54">
        <v>32</v>
      </c>
      <c r="GM22" s="17">
        <v>33</v>
      </c>
      <c r="GN22" s="53">
        <v>33</v>
      </c>
      <c r="GO22" s="53">
        <v>33</v>
      </c>
      <c r="GP22" s="53">
        <v>33</v>
      </c>
      <c r="GQ22" s="53">
        <v>33</v>
      </c>
      <c r="GR22" s="54">
        <v>33</v>
      </c>
      <c r="GS22" s="17">
        <v>34</v>
      </c>
      <c r="GT22" s="53">
        <v>34</v>
      </c>
      <c r="GU22" s="53">
        <v>34</v>
      </c>
      <c r="GV22" s="53">
        <v>34</v>
      </c>
      <c r="GW22" s="53">
        <v>34</v>
      </c>
      <c r="GX22" s="54">
        <v>34</v>
      </c>
      <c r="GY22" s="17">
        <v>35</v>
      </c>
      <c r="GZ22" s="53">
        <v>35</v>
      </c>
      <c r="HA22" s="53">
        <v>35</v>
      </c>
      <c r="HB22" s="53">
        <v>35</v>
      </c>
      <c r="HC22" s="53">
        <v>35</v>
      </c>
      <c r="HD22" s="54">
        <v>35</v>
      </c>
      <c r="HE22" s="17">
        <v>36</v>
      </c>
      <c r="HF22" s="53">
        <v>36</v>
      </c>
      <c r="HG22" s="53">
        <v>36</v>
      </c>
      <c r="HH22" s="53">
        <v>36</v>
      </c>
      <c r="HI22" s="53">
        <v>36</v>
      </c>
      <c r="HJ22" s="54">
        <v>36</v>
      </c>
      <c r="HK22" s="17">
        <v>37</v>
      </c>
      <c r="HL22" s="53">
        <v>37</v>
      </c>
      <c r="HM22" s="53">
        <v>37</v>
      </c>
      <c r="HN22" s="53">
        <v>37</v>
      </c>
      <c r="HO22" s="53">
        <v>37</v>
      </c>
      <c r="HP22" s="54">
        <v>37</v>
      </c>
      <c r="HQ22" s="17">
        <v>38</v>
      </c>
      <c r="HR22" s="53">
        <v>38</v>
      </c>
      <c r="HS22" s="53">
        <v>38</v>
      </c>
      <c r="HT22" s="53">
        <v>38</v>
      </c>
      <c r="HU22" s="53">
        <v>38</v>
      </c>
      <c r="HV22" s="54">
        <v>38</v>
      </c>
      <c r="HW22" s="17">
        <v>39</v>
      </c>
      <c r="HX22" s="53">
        <v>39</v>
      </c>
      <c r="HY22" s="53">
        <v>39</v>
      </c>
      <c r="HZ22" s="53">
        <v>39</v>
      </c>
      <c r="IA22" s="53">
        <v>39</v>
      </c>
      <c r="IB22" s="54">
        <v>39</v>
      </c>
      <c r="IC22" s="17">
        <v>40</v>
      </c>
      <c r="ID22" s="53">
        <v>40</v>
      </c>
      <c r="IE22" s="53">
        <v>40</v>
      </c>
      <c r="IF22" s="53">
        <v>40</v>
      </c>
      <c r="IG22" s="53">
        <v>40</v>
      </c>
      <c r="IH22" s="54">
        <v>40</v>
      </c>
      <c r="II22" s="17">
        <v>41</v>
      </c>
      <c r="IJ22" s="53">
        <v>41</v>
      </c>
      <c r="IK22" s="53">
        <v>41</v>
      </c>
      <c r="IL22" s="53">
        <v>41</v>
      </c>
      <c r="IM22" s="53">
        <v>41</v>
      </c>
      <c r="IN22" s="54">
        <v>41</v>
      </c>
      <c r="IO22" s="17">
        <v>42</v>
      </c>
      <c r="IP22" s="53">
        <v>42</v>
      </c>
      <c r="IQ22" s="53">
        <v>42</v>
      </c>
      <c r="IR22" s="53">
        <v>42</v>
      </c>
      <c r="IS22" s="53">
        <v>42</v>
      </c>
      <c r="IT22" s="54">
        <v>42</v>
      </c>
    </row>
    <row r="23" spans="1:255" ht="13.5" thickBot="1" x14ac:dyDescent="0.25">
      <c r="C23"/>
      <c r="I23"/>
      <c r="O23"/>
      <c r="U23"/>
      <c r="AA23"/>
      <c r="AG23"/>
      <c r="AM23"/>
      <c r="AR23"/>
    </row>
    <row r="24" spans="1:255" ht="13.5" thickBot="1" x14ac:dyDescent="0.25">
      <c r="A24" s="58" t="s">
        <v>382</v>
      </c>
      <c r="B24" s="59" t="s">
        <v>383</v>
      </c>
      <c r="C24"/>
      <c r="I24"/>
      <c r="O24"/>
      <c r="U24"/>
      <c r="AA24"/>
      <c r="AG24"/>
      <c r="AM24"/>
      <c r="AR24"/>
    </row>
    <row r="25" spans="1:255" x14ac:dyDescent="0.2">
      <c r="A25" s="2">
        <v>1</v>
      </c>
      <c r="B25" s="2" t="s">
        <v>384</v>
      </c>
      <c r="C25"/>
      <c r="I25"/>
      <c r="O25"/>
      <c r="U25"/>
      <c r="AA25"/>
      <c r="AG25"/>
      <c r="AM25"/>
      <c r="AR25"/>
    </row>
    <row r="26" spans="1:255" x14ac:dyDescent="0.2">
      <c r="A26" s="60">
        <v>2</v>
      </c>
      <c r="B26" s="60" t="s">
        <v>385</v>
      </c>
      <c r="C26"/>
      <c r="I26"/>
      <c r="O26"/>
      <c r="U26"/>
      <c r="AA26"/>
      <c r="AG26"/>
      <c r="AM26"/>
      <c r="AR26"/>
    </row>
    <row r="27" spans="1:255" x14ac:dyDescent="0.2">
      <c r="A27" s="60">
        <v>3</v>
      </c>
      <c r="B27" s="60" t="s">
        <v>386</v>
      </c>
      <c r="C27"/>
      <c r="I27"/>
      <c r="O27"/>
      <c r="U27"/>
      <c r="AA27"/>
      <c r="AG27"/>
      <c r="AM27"/>
      <c r="AR27"/>
    </row>
    <row r="28" spans="1:255" x14ac:dyDescent="0.2">
      <c r="A28" s="60">
        <v>4</v>
      </c>
      <c r="B28" s="60" t="s">
        <v>387</v>
      </c>
      <c r="C28"/>
      <c r="I28"/>
      <c r="O28"/>
      <c r="U28"/>
      <c r="AA28"/>
      <c r="AG28"/>
      <c r="AM28"/>
      <c r="AR28"/>
    </row>
    <row r="29" spans="1:255" x14ac:dyDescent="0.2">
      <c r="A29" s="60">
        <v>5</v>
      </c>
      <c r="B29" s="60" t="s">
        <v>388</v>
      </c>
      <c r="C29"/>
      <c r="I29"/>
      <c r="O29"/>
      <c r="U29"/>
      <c r="AA29"/>
      <c r="AG29"/>
      <c r="AM29"/>
      <c r="AR29"/>
    </row>
    <row r="30" spans="1:255" ht="13.5" thickBot="1" x14ac:dyDescent="0.25">
      <c r="A30" s="61">
        <v>6</v>
      </c>
      <c r="B30" s="61" t="s">
        <v>389</v>
      </c>
      <c r="C30"/>
      <c r="I30"/>
      <c r="O30"/>
      <c r="U30"/>
      <c r="AA30"/>
      <c r="AG30"/>
      <c r="AM30"/>
      <c r="AR30"/>
    </row>
    <row r="31" spans="1:255" x14ac:dyDescent="0.2">
      <c r="A31" s="60">
        <v>0</v>
      </c>
      <c r="B31" s="60" t="s">
        <v>390</v>
      </c>
      <c r="C31"/>
      <c r="I31"/>
      <c r="O31"/>
      <c r="U31"/>
      <c r="AA31"/>
      <c r="AG31"/>
      <c r="AM31"/>
      <c r="AR31"/>
    </row>
    <row r="32" spans="1:255" x14ac:dyDescent="0.2">
      <c r="C32"/>
      <c r="I32"/>
      <c r="O32"/>
      <c r="U32"/>
      <c r="AA32"/>
      <c r="AG32"/>
      <c r="AM32"/>
      <c r="AR32"/>
    </row>
    <row r="33" spans="1:44" x14ac:dyDescent="0.2">
      <c r="I33"/>
      <c r="O33"/>
      <c r="U33"/>
      <c r="AA33"/>
      <c r="AG33"/>
      <c r="AM33"/>
      <c r="AR33"/>
    </row>
    <row r="34" spans="1:44" x14ac:dyDescent="0.2">
      <c r="C34" s="235" t="s">
        <v>391</v>
      </c>
      <c r="D34" s="236"/>
      <c r="E34" s="236"/>
      <c r="F34" s="236"/>
      <c r="G34" s="236"/>
      <c r="H34" s="237"/>
      <c r="I34"/>
      <c r="O34"/>
      <c r="U34"/>
      <c r="AA34"/>
      <c r="AG34"/>
      <c r="AM34"/>
      <c r="AR34"/>
    </row>
    <row r="35" spans="1:44" x14ac:dyDescent="0.2">
      <c r="A35" t="s">
        <v>392</v>
      </c>
      <c r="C35" s="62" t="s">
        <v>393</v>
      </c>
      <c r="D35" s="62" t="s">
        <v>394</v>
      </c>
      <c r="E35" s="62" t="s">
        <v>395</v>
      </c>
      <c r="F35" s="63" t="s">
        <v>396</v>
      </c>
      <c r="G35" s="63" t="s">
        <v>397</v>
      </c>
      <c r="H35" s="64" t="s">
        <v>398</v>
      </c>
      <c r="I35" s="65">
        <v>0</v>
      </c>
      <c r="O35"/>
      <c r="U35"/>
      <c r="AA35"/>
      <c r="AG35"/>
      <c r="AM35"/>
      <c r="AR35"/>
    </row>
    <row r="36" spans="1:44" x14ac:dyDescent="0.2">
      <c r="B36" s="66" t="s">
        <v>399</v>
      </c>
      <c r="C36" s="67" t="s">
        <v>387</v>
      </c>
      <c r="D36" s="67" t="s">
        <v>389</v>
      </c>
      <c r="E36" s="68" t="s">
        <v>400</v>
      </c>
      <c r="F36" s="68" t="s">
        <v>387</v>
      </c>
      <c r="G36" s="68" t="s">
        <v>389</v>
      </c>
      <c r="H36" s="68" t="s">
        <v>400</v>
      </c>
      <c r="I36" s="69" t="s">
        <v>390</v>
      </c>
      <c r="J36" s="15"/>
      <c r="K36" s="15"/>
      <c r="L36" s="15"/>
      <c r="O36"/>
      <c r="U36"/>
      <c r="AA36"/>
      <c r="AG36"/>
      <c r="AM36"/>
      <c r="AR36"/>
    </row>
    <row r="37" spans="1:44" x14ac:dyDescent="0.2">
      <c r="A37">
        <v>1</v>
      </c>
      <c r="B37" s="66">
        <v>0.5</v>
      </c>
      <c r="C37" s="70">
        <v>6</v>
      </c>
      <c r="D37" s="70">
        <v>9</v>
      </c>
      <c r="E37" s="65">
        <v>12</v>
      </c>
      <c r="F37" s="65">
        <v>45</v>
      </c>
      <c r="G37" s="19">
        <v>66</v>
      </c>
      <c r="H37" s="19">
        <v>90</v>
      </c>
      <c r="I37" s="69">
        <v>0</v>
      </c>
      <c r="O37"/>
      <c r="U37"/>
      <c r="AA37"/>
      <c r="AG37"/>
      <c r="AM37"/>
      <c r="AR37"/>
    </row>
    <row r="38" spans="1:44" x14ac:dyDescent="0.2">
      <c r="A38">
        <v>2</v>
      </c>
      <c r="B38" s="66">
        <v>5</v>
      </c>
      <c r="C38" s="12">
        <v>4</v>
      </c>
      <c r="D38" s="12">
        <v>6</v>
      </c>
      <c r="E38" s="69">
        <v>8</v>
      </c>
      <c r="F38" s="69">
        <v>30</v>
      </c>
      <c r="G38" s="4">
        <v>44</v>
      </c>
      <c r="H38" s="4">
        <v>60</v>
      </c>
      <c r="I38" s="69">
        <v>0</v>
      </c>
      <c r="O38"/>
      <c r="U38"/>
      <c r="AA38"/>
      <c r="AG38"/>
      <c r="AM38"/>
      <c r="AR38"/>
    </row>
    <row r="39" spans="1:44" x14ac:dyDescent="0.2">
      <c r="A39">
        <v>3</v>
      </c>
      <c r="B39" s="66">
        <v>10</v>
      </c>
      <c r="C39" s="12">
        <v>3</v>
      </c>
      <c r="D39" s="12">
        <v>4</v>
      </c>
      <c r="E39" s="69">
        <v>6</v>
      </c>
      <c r="F39" s="69">
        <v>22</v>
      </c>
      <c r="G39" s="4">
        <v>33</v>
      </c>
      <c r="H39" s="4">
        <v>45</v>
      </c>
      <c r="I39" s="69">
        <v>0</v>
      </c>
      <c r="O39"/>
      <c r="U39"/>
      <c r="AA39"/>
      <c r="AG39"/>
      <c r="AM39"/>
      <c r="AR39"/>
    </row>
    <row r="40" spans="1:44" x14ac:dyDescent="0.2">
      <c r="A40">
        <v>4</v>
      </c>
      <c r="B40" s="66">
        <v>15</v>
      </c>
      <c r="C40" s="12">
        <v>2</v>
      </c>
      <c r="D40" s="12">
        <v>3</v>
      </c>
      <c r="E40" s="69">
        <v>4</v>
      </c>
      <c r="F40" s="69">
        <v>15</v>
      </c>
      <c r="G40" s="4">
        <v>22</v>
      </c>
      <c r="H40" s="4">
        <v>30</v>
      </c>
      <c r="I40" s="69">
        <v>0</v>
      </c>
      <c r="O40"/>
      <c r="U40"/>
      <c r="AA40"/>
      <c r="AG40"/>
      <c r="AM40"/>
      <c r="AR40"/>
    </row>
    <row r="41" spans="1:44" x14ac:dyDescent="0.2">
      <c r="A41">
        <v>5</v>
      </c>
      <c r="B41" s="66">
        <v>20</v>
      </c>
      <c r="C41" s="12">
        <v>1</v>
      </c>
      <c r="D41" s="12">
        <v>2</v>
      </c>
      <c r="E41" s="69">
        <v>3</v>
      </c>
      <c r="F41" s="69">
        <v>11</v>
      </c>
      <c r="G41" s="4">
        <v>16</v>
      </c>
      <c r="H41" s="4">
        <v>22</v>
      </c>
      <c r="I41" s="69">
        <v>0</v>
      </c>
      <c r="O41"/>
      <c r="U41"/>
      <c r="AA41"/>
      <c r="AG41"/>
      <c r="AM41"/>
      <c r="AR41"/>
    </row>
    <row r="42" spans="1:44" x14ac:dyDescent="0.2">
      <c r="A42">
        <v>6</v>
      </c>
      <c r="B42" s="66">
        <v>25</v>
      </c>
      <c r="C42" s="71">
        <v>1</v>
      </c>
      <c r="D42" s="71">
        <v>1</v>
      </c>
      <c r="E42" s="7">
        <v>2</v>
      </c>
      <c r="F42" s="7">
        <v>7</v>
      </c>
      <c r="G42" s="49">
        <v>11</v>
      </c>
      <c r="H42" s="49">
        <v>15</v>
      </c>
      <c r="I42" s="7">
        <v>0</v>
      </c>
      <c r="O42"/>
      <c r="U42"/>
      <c r="AA42"/>
      <c r="AG42"/>
      <c r="AM42"/>
      <c r="AR42"/>
    </row>
    <row r="43" spans="1:44" x14ac:dyDescent="0.2">
      <c r="C43" s="303" t="s">
        <v>401</v>
      </c>
      <c r="D43" s="303"/>
      <c r="E43" s="303"/>
      <c r="F43" s="304" t="s">
        <v>402</v>
      </c>
      <c r="G43" s="303"/>
      <c r="H43" s="303"/>
      <c r="I43"/>
      <c r="O43"/>
      <c r="U43"/>
      <c r="AA43"/>
      <c r="AG43"/>
      <c r="AM43"/>
      <c r="AR43"/>
    </row>
    <row r="44" spans="1:44" x14ac:dyDescent="0.2">
      <c r="B44" s="9"/>
      <c r="C44"/>
      <c r="I44"/>
      <c r="O44"/>
      <c r="U44"/>
      <c r="AA44"/>
      <c r="AG44"/>
      <c r="AM44"/>
      <c r="AR44"/>
    </row>
    <row r="45" spans="1:44" ht="13.5" thickBot="1" x14ac:dyDescent="0.25">
      <c r="B45" s="9"/>
      <c r="C45"/>
      <c r="I45"/>
      <c r="O45"/>
      <c r="U45"/>
      <c r="AA45"/>
      <c r="AG45"/>
      <c r="AM45"/>
      <c r="AR45"/>
    </row>
    <row r="46" spans="1:44" x14ac:dyDescent="0.2">
      <c r="A46" s="33"/>
      <c r="B46" s="72"/>
      <c r="C46" s="34"/>
      <c r="D46" s="34"/>
      <c r="E46" s="34"/>
      <c r="F46" s="34"/>
      <c r="G46" s="34"/>
      <c r="H46" s="34"/>
      <c r="I46" s="34"/>
      <c r="J46" s="36"/>
      <c r="O46"/>
      <c r="U46"/>
      <c r="AA46"/>
      <c r="AG46"/>
      <c r="AM46"/>
      <c r="AR46"/>
    </row>
    <row r="47" spans="1:44" x14ac:dyDescent="0.2">
      <c r="A47" s="38"/>
      <c r="C47" s="235" t="s">
        <v>403</v>
      </c>
      <c r="D47" s="236"/>
      <c r="E47" s="236"/>
      <c r="F47" s="236"/>
      <c r="G47" s="236"/>
      <c r="H47" s="236"/>
      <c r="I47" s="237"/>
      <c r="J47" s="39"/>
      <c r="O47"/>
      <c r="U47"/>
      <c r="AA47"/>
      <c r="AG47"/>
      <c r="AM47"/>
      <c r="AR47"/>
    </row>
    <row r="48" spans="1:44" x14ac:dyDescent="0.2">
      <c r="A48" s="38" t="s">
        <v>404</v>
      </c>
      <c r="C48" s="73">
        <v>1</v>
      </c>
      <c r="D48" s="73">
        <v>2</v>
      </c>
      <c r="E48" s="73">
        <v>3</v>
      </c>
      <c r="F48" s="55">
        <v>4</v>
      </c>
      <c r="G48" s="55">
        <v>5</v>
      </c>
      <c r="H48" s="74">
        <v>6</v>
      </c>
      <c r="I48" s="65">
        <v>0</v>
      </c>
      <c r="J48" s="39"/>
      <c r="O48"/>
      <c r="U48"/>
      <c r="AA48"/>
      <c r="AG48"/>
      <c r="AM48"/>
      <c r="AR48"/>
    </row>
    <row r="49" spans="1:44" x14ac:dyDescent="0.2">
      <c r="A49" s="38"/>
      <c r="B49" s="66" t="s">
        <v>399</v>
      </c>
      <c r="C49" s="75" t="s">
        <v>405</v>
      </c>
      <c r="D49" s="17" t="s">
        <v>385</v>
      </c>
      <c r="E49" s="76" t="s">
        <v>386</v>
      </c>
      <c r="F49" s="77" t="s">
        <v>387</v>
      </c>
      <c r="G49" s="76" t="s">
        <v>388</v>
      </c>
      <c r="H49" s="77" t="s">
        <v>389</v>
      </c>
      <c r="I49" s="69" t="s">
        <v>390</v>
      </c>
      <c r="J49" s="39"/>
      <c r="O49"/>
      <c r="U49"/>
      <c r="AA49"/>
      <c r="AG49"/>
      <c r="AM49"/>
      <c r="AR49"/>
    </row>
    <row r="50" spans="1:44" x14ac:dyDescent="0.2">
      <c r="A50" s="38">
        <v>1</v>
      </c>
      <c r="B50" s="66">
        <v>1</v>
      </c>
      <c r="C50" s="70">
        <v>10</v>
      </c>
      <c r="D50" s="70">
        <v>21</v>
      </c>
      <c r="E50" s="65">
        <v>32</v>
      </c>
      <c r="F50" s="65">
        <v>42</v>
      </c>
      <c r="G50" s="19">
        <v>52</v>
      </c>
      <c r="H50" s="19">
        <v>63</v>
      </c>
      <c r="I50" s="69">
        <v>0</v>
      </c>
      <c r="J50" s="39"/>
      <c r="O50"/>
      <c r="U50"/>
      <c r="AA50"/>
      <c r="AG50"/>
      <c r="AM50"/>
      <c r="AR50"/>
    </row>
    <row r="51" spans="1:44" x14ac:dyDescent="0.2">
      <c r="A51" s="38">
        <v>2</v>
      </c>
      <c r="B51" s="66">
        <v>5</v>
      </c>
      <c r="C51" s="12">
        <v>4.3</v>
      </c>
      <c r="D51" s="12">
        <v>8.6999999999999993</v>
      </c>
      <c r="E51" s="69">
        <v>13</v>
      </c>
      <c r="F51" s="69">
        <v>17</v>
      </c>
      <c r="G51" s="4">
        <v>22</v>
      </c>
      <c r="H51" s="4">
        <v>26</v>
      </c>
      <c r="I51" s="69">
        <v>0</v>
      </c>
      <c r="J51" s="39"/>
      <c r="O51"/>
      <c r="U51"/>
      <c r="AA51"/>
      <c r="AG51"/>
      <c r="AM51"/>
      <c r="AR51"/>
    </row>
    <row r="52" spans="1:44" x14ac:dyDescent="0.2">
      <c r="A52" s="38">
        <v>3</v>
      </c>
      <c r="B52" s="66">
        <v>10</v>
      </c>
      <c r="C52" s="12">
        <v>4</v>
      </c>
      <c r="D52" s="12">
        <v>7.7</v>
      </c>
      <c r="E52" s="69">
        <v>12</v>
      </c>
      <c r="F52" s="69">
        <v>15</v>
      </c>
      <c r="G52" s="4">
        <v>19</v>
      </c>
      <c r="H52" s="4">
        <v>23</v>
      </c>
      <c r="I52" s="69">
        <v>0</v>
      </c>
      <c r="J52" s="39"/>
      <c r="O52"/>
      <c r="U52"/>
      <c r="AA52"/>
      <c r="AG52"/>
      <c r="AM52"/>
      <c r="AR52"/>
    </row>
    <row r="53" spans="1:44" x14ac:dyDescent="0.2">
      <c r="A53" s="38">
        <v>4</v>
      </c>
      <c r="B53" s="66">
        <v>15</v>
      </c>
      <c r="C53" s="12">
        <v>3.2</v>
      </c>
      <c r="D53" s="12">
        <v>6.3</v>
      </c>
      <c r="E53" s="69">
        <v>10</v>
      </c>
      <c r="F53" s="69">
        <v>13</v>
      </c>
      <c r="G53" s="4">
        <v>16</v>
      </c>
      <c r="H53" s="4">
        <v>19</v>
      </c>
      <c r="I53" s="69">
        <v>0</v>
      </c>
      <c r="J53" s="39"/>
      <c r="O53"/>
      <c r="U53"/>
      <c r="AA53"/>
      <c r="AG53"/>
      <c r="AM53"/>
      <c r="AR53"/>
    </row>
    <row r="54" spans="1:44" x14ac:dyDescent="0.2">
      <c r="A54" s="38">
        <v>5</v>
      </c>
      <c r="B54" s="66">
        <v>20</v>
      </c>
      <c r="C54" s="12">
        <v>2.5</v>
      </c>
      <c r="D54" s="12">
        <v>5</v>
      </c>
      <c r="E54" s="69">
        <v>7.5</v>
      </c>
      <c r="F54" s="69">
        <v>10</v>
      </c>
      <c r="G54" s="4">
        <v>13</v>
      </c>
      <c r="H54" s="4">
        <v>15</v>
      </c>
      <c r="I54" s="69">
        <v>0</v>
      </c>
      <c r="J54" s="39"/>
      <c r="O54"/>
      <c r="U54"/>
      <c r="AA54"/>
      <c r="AG54"/>
      <c r="AM54"/>
      <c r="AR54"/>
    </row>
    <row r="55" spans="1:44" x14ac:dyDescent="0.2">
      <c r="A55" s="38">
        <v>6</v>
      </c>
      <c r="B55" s="66">
        <v>25</v>
      </c>
      <c r="C55" s="71">
        <v>2</v>
      </c>
      <c r="D55" s="71">
        <v>3.7</v>
      </c>
      <c r="E55" s="7">
        <v>5.5</v>
      </c>
      <c r="F55" s="7">
        <v>7.3</v>
      </c>
      <c r="G55" s="49">
        <v>9</v>
      </c>
      <c r="H55" s="49">
        <v>11</v>
      </c>
      <c r="I55" s="7">
        <v>0</v>
      </c>
      <c r="J55" s="39"/>
      <c r="O55"/>
      <c r="U55"/>
      <c r="AA55"/>
      <c r="AG55"/>
      <c r="AM55"/>
      <c r="AR55"/>
    </row>
    <row r="56" spans="1:44" x14ac:dyDescent="0.2">
      <c r="A56" s="38"/>
      <c r="B56" s="78"/>
      <c r="C56"/>
      <c r="I56"/>
      <c r="J56" s="39"/>
      <c r="O56"/>
      <c r="U56"/>
      <c r="AA56"/>
      <c r="AG56"/>
      <c r="AM56"/>
      <c r="AR56"/>
    </row>
    <row r="57" spans="1:44" x14ac:dyDescent="0.2">
      <c r="A57" s="38"/>
      <c r="C57" s="235" t="s">
        <v>406</v>
      </c>
      <c r="D57" s="236"/>
      <c r="E57" s="236"/>
      <c r="F57" s="236"/>
      <c r="G57" s="236"/>
      <c r="H57" s="236"/>
      <c r="I57" s="237"/>
      <c r="J57" s="39"/>
      <c r="O57"/>
      <c r="U57"/>
      <c r="AA57"/>
      <c r="AG57"/>
      <c r="AM57"/>
      <c r="AR57"/>
    </row>
    <row r="58" spans="1:44" x14ac:dyDescent="0.2">
      <c r="A58" s="38" t="s">
        <v>392</v>
      </c>
      <c r="C58" s="73">
        <v>1</v>
      </c>
      <c r="D58" s="73">
        <v>2</v>
      </c>
      <c r="E58" s="73">
        <v>3</v>
      </c>
      <c r="F58" s="65">
        <v>0</v>
      </c>
      <c r="G58" s="79"/>
      <c r="H58" s="79"/>
      <c r="I58"/>
      <c r="J58" s="39"/>
      <c r="O58"/>
      <c r="U58"/>
      <c r="AA58"/>
      <c r="AG58"/>
      <c r="AM58"/>
      <c r="AR58"/>
    </row>
    <row r="59" spans="1:44" x14ac:dyDescent="0.2">
      <c r="A59" s="38"/>
      <c r="B59" s="66" t="s">
        <v>399</v>
      </c>
      <c r="C59" s="80" t="s">
        <v>387</v>
      </c>
      <c r="D59" s="17" t="s">
        <v>389</v>
      </c>
      <c r="E59" s="81" t="s">
        <v>400</v>
      </c>
      <c r="F59" s="69" t="s">
        <v>390</v>
      </c>
      <c r="G59" s="82"/>
      <c r="H59" s="15"/>
      <c r="I59"/>
      <c r="J59" s="39"/>
      <c r="O59"/>
      <c r="U59"/>
      <c r="AA59"/>
      <c r="AG59"/>
      <c r="AM59"/>
      <c r="AR59"/>
    </row>
    <row r="60" spans="1:44" x14ac:dyDescent="0.2">
      <c r="A60" s="38">
        <v>1</v>
      </c>
      <c r="B60" s="66">
        <v>1</v>
      </c>
      <c r="C60" s="70">
        <v>8.4</v>
      </c>
      <c r="D60" s="70">
        <v>25.6</v>
      </c>
      <c r="E60" s="65">
        <v>50.1</v>
      </c>
      <c r="F60" s="69">
        <v>0</v>
      </c>
      <c r="H60" t="s">
        <v>401</v>
      </c>
      <c r="I60"/>
      <c r="J60" s="39"/>
      <c r="O60"/>
      <c r="U60"/>
      <c r="AA60"/>
      <c r="AG60"/>
      <c r="AM60"/>
      <c r="AR60"/>
    </row>
    <row r="61" spans="1:44" x14ac:dyDescent="0.2">
      <c r="A61" s="38">
        <v>2</v>
      </c>
      <c r="B61" s="66">
        <v>5</v>
      </c>
      <c r="C61" s="12">
        <v>5.6</v>
      </c>
      <c r="D61" s="12">
        <v>17.100000000000001</v>
      </c>
      <c r="E61" s="69">
        <v>33.4</v>
      </c>
      <c r="F61" s="69">
        <v>0</v>
      </c>
      <c r="I61"/>
      <c r="J61" s="39"/>
      <c r="O61"/>
      <c r="U61"/>
      <c r="AA61"/>
      <c r="AG61"/>
      <c r="AM61"/>
      <c r="AR61"/>
    </row>
    <row r="62" spans="1:44" x14ac:dyDescent="0.2">
      <c r="A62" s="38">
        <v>3</v>
      </c>
      <c r="B62" s="66">
        <v>10</v>
      </c>
      <c r="C62" s="12">
        <v>4.2</v>
      </c>
      <c r="D62" s="12">
        <v>12.8</v>
      </c>
      <c r="E62" s="69">
        <v>25.1</v>
      </c>
      <c r="F62" s="69">
        <v>0</v>
      </c>
      <c r="I62"/>
      <c r="J62" s="39"/>
      <c r="O62"/>
      <c r="U62"/>
      <c r="AA62"/>
      <c r="AG62"/>
      <c r="AM62"/>
      <c r="AR62"/>
    </row>
    <row r="63" spans="1:44" x14ac:dyDescent="0.2">
      <c r="A63" s="38">
        <v>4</v>
      </c>
      <c r="B63" s="66">
        <v>15</v>
      </c>
      <c r="C63" s="12">
        <v>2.8</v>
      </c>
      <c r="D63" s="12">
        <v>8.6</v>
      </c>
      <c r="E63" s="69">
        <v>16.7</v>
      </c>
      <c r="F63" s="69">
        <v>0</v>
      </c>
      <c r="I63"/>
      <c r="J63" s="39"/>
      <c r="O63"/>
      <c r="U63"/>
      <c r="AA63"/>
      <c r="AG63"/>
      <c r="AM63"/>
      <c r="AR63"/>
    </row>
    <row r="64" spans="1:44" x14ac:dyDescent="0.2">
      <c r="A64" s="38">
        <v>5</v>
      </c>
      <c r="B64" s="66">
        <v>20</v>
      </c>
      <c r="C64" s="12">
        <v>2.1</v>
      </c>
      <c r="D64" s="12">
        <v>6.4</v>
      </c>
      <c r="E64" s="69">
        <v>12.5</v>
      </c>
      <c r="F64" s="69">
        <v>0</v>
      </c>
      <c r="I64"/>
      <c r="J64" s="39"/>
      <c r="O64"/>
      <c r="U64"/>
      <c r="AA64"/>
      <c r="AG64"/>
      <c r="AM64"/>
      <c r="AR64"/>
    </row>
    <row r="65" spans="1:44" x14ac:dyDescent="0.2">
      <c r="A65" s="38">
        <v>6</v>
      </c>
      <c r="B65" s="66">
        <v>25</v>
      </c>
      <c r="C65" s="71">
        <v>1.4</v>
      </c>
      <c r="D65" s="71">
        <v>4.3</v>
      </c>
      <c r="E65" s="7">
        <v>8.4</v>
      </c>
      <c r="F65" s="7">
        <v>0</v>
      </c>
      <c r="I65"/>
      <c r="J65" s="39"/>
      <c r="O65"/>
      <c r="U65"/>
      <c r="AA65"/>
      <c r="AG65"/>
      <c r="AM65"/>
      <c r="AR65"/>
    </row>
    <row r="66" spans="1:44" ht="13.5" thickBot="1" x14ac:dyDescent="0.25">
      <c r="A66" s="45"/>
      <c r="B66" s="83"/>
      <c r="C66" s="5"/>
      <c r="D66" s="5"/>
      <c r="E66" s="5"/>
      <c r="F66" s="5"/>
      <c r="G66" s="5"/>
      <c r="H66" s="5"/>
      <c r="I66" s="5"/>
      <c r="J66" s="47"/>
      <c r="O66"/>
      <c r="U66"/>
      <c r="AA66"/>
      <c r="AG66"/>
      <c r="AM66"/>
      <c r="AR66"/>
    </row>
    <row r="67" spans="1:44" x14ac:dyDescent="0.2">
      <c r="B67" s="9"/>
      <c r="C67"/>
      <c r="I67"/>
      <c r="O67"/>
      <c r="U67"/>
      <c r="AA67"/>
      <c r="AG67"/>
      <c r="AM67"/>
      <c r="AR67"/>
    </row>
    <row r="68" spans="1:44" ht="13.5" thickBot="1" x14ac:dyDescent="0.25">
      <c r="B68" s="9"/>
      <c r="C68"/>
      <c r="I68"/>
      <c r="O68"/>
      <c r="U68"/>
      <c r="AA68"/>
      <c r="AG68"/>
      <c r="AM68"/>
      <c r="AR68"/>
    </row>
    <row r="69" spans="1:44" x14ac:dyDescent="0.2">
      <c r="A69" s="33"/>
      <c r="B69" s="72"/>
      <c r="C69" s="34"/>
      <c r="D69" s="34"/>
      <c r="E69" s="34"/>
      <c r="F69" s="34"/>
      <c r="G69" s="34"/>
      <c r="H69" s="34"/>
      <c r="I69" s="34"/>
      <c r="J69" s="36"/>
      <c r="O69"/>
      <c r="U69"/>
      <c r="AA69"/>
      <c r="AG69"/>
      <c r="AM69"/>
      <c r="AR69"/>
    </row>
    <row r="70" spans="1:44" x14ac:dyDescent="0.2">
      <c r="A70" s="38"/>
      <c r="C70" s="235" t="s">
        <v>407</v>
      </c>
      <c r="D70" s="236"/>
      <c r="E70" s="236"/>
      <c r="F70" s="236"/>
      <c r="G70" s="236"/>
      <c r="H70" s="236"/>
      <c r="I70" s="237"/>
      <c r="J70" s="39"/>
      <c r="O70"/>
      <c r="U70"/>
      <c r="AA70"/>
      <c r="AG70"/>
      <c r="AM70"/>
      <c r="AR70"/>
    </row>
    <row r="71" spans="1:44" x14ac:dyDescent="0.2">
      <c r="A71" s="38" t="s">
        <v>404</v>
      </c>
      <c r="C71" s="73">
        <v>1</v>
      </c>
      <c r="D71" s="73">
        <v>2</v>
      </c>
      <c r="E71" s="73">
        <v>3</v>
      </c>
      <c r="F71" s="55">
        <v>4</v>
      </c>
      <c r="G71" s="55">
        <v>5</v>
      </c>
      <c r="H71" s="74">
        <v>6</v>
      </c>
      <c r="I71" s="65">
        <v>0</v>
      </c>
      <c r="J71" s="39"/>
      <c r="O71"/>
      <c r="U71"/>
      <c r="AA71"/>
      <c r="AG71"/>
      <c r="AM71"/>
      <c r="AR71"/>
    </row>
    <row r="72" spans="1:44" x14ac:dyDescent="0.2">
      <c r="A72" s="38"/>
      <c r="B72" s="66" t="s">
        <v>399</v>
      </c>
      <c r="C72" s="75" t="s">
        <v>405</v>
      </c>
      <c r="D72" s="17" t="s">
        <v>385</v>
      </c>
      <c r="E72" s="76" t="s">
        <v>386</v>
      </c>
      <c r="F72" s="77" t="s">
        <v>387</v>
      </c>
      <c r="G72" s="76" t="s">
        <v>388</v>
      </c>
      <c r="H72" s="77" t="s">
        <v>389</v>
      </c>
      <c r="I72" s="69" t="s">
        <v>390</v>
      </c>
      <c r="J72" s="39"/>
      <c r="O72"/>
      <c r="U72"/>
      <c r="AA72"/>
      <c r="AG72"/>
      <c r="AM72"/>
      <c r="AR72"/>
    </row>
    <row r="73" spans="1:44" x14ac:dyDescent="0.2">
      <c r="A73" s="38">
        <v>1</v>
      </c>
      <c r="B73" s="66">
        <v>1</v>
      </c>
      <c r="C73" s="70">
        <v>0.48</v>
      </c>
      <c r="D73" s="70">
        <v>0.97</v>
      </c>
      <c r="E73" s="65">
        <v>1.5</v>
      </c>
      <c r="F73" s="65">
        <v>1.9</v>
      </c>
      <c r="G73" s="19">
        <v>2.4</v>
      </c>
      <c r="H73" s="19">
        <v>2.9</v>
      </c>
      <c r="I73" s="69">
        <v>0</v>
      </c>
      <c r="J73" s="39"/>
      <c r="O73"/>
      <c r="U73"/>
      <c r="AA73"/>
      <c r="AG73"/>
      <c r="AM73"/>
      <c r="AR73"/>
    </row>
    <row r="74" spans="1:44" x14ac:dyDescent="0.2">
      <c r="A74" s="38">
        <v>2</v>
      </c>
      <c r="B74" s="66">
        <v>5</v>
      </c>
      <c r="C74" s="12">
        <v>0.32</v>
      </c>
      <c r="D74" s="12">
        <v>0.63</v>
      </c>
      <c r="E74" s="69">
        <v>0.95</v>
      </c>
      <c r="F74" s="69">
        <v>1.3</v>
      </c>
      <c r="G74" s="4">
        <v>1.6</v>
      </c>
      <c r="H74" s="4">
        <v>1.9</v>
      </c>
      <c r="I74" s="69">
        <v>0</v>
      </c>
      <c r="J74" s="39"/>
      <c r="O74"/>
      <c r="U74"/>
      <c r="AA74"/>
      <c r="AG74"/>
      <c r="AM74"/>
      <c r="AR74"/>
    </row>
    <row r="75" spans="1:44" x14ac:dyDescent="0.2">
      <c r="A75" s="38">
        <v>3</v>
      </c>
      <c r="B75" s="66">
        <v>10</v>
      </c>
      <c r="C75" s="12">
        <v>0.23</v>
      </c>
      <c r="D75" s="12">
        <v>0.48</v>
      </c>
      <c r="E75" s="69">
        <v>0.72</v>
      </c>
      <c r="F75" s="69">
        <v>0.95</v>
      </c>
      <c r="G75" s="4">
        <v>1.2</v>
      </c>
      <c r="H75" s="4">
        <v>1.43</v>
      </c>
      <c r="I75" s="69">
        <v>0</v>
      </c>
      <c r="J75" s="39"/>
      <c r="O75"/>
      <c r="U75"/>
      <c r="AA75"/>
      <c r="AG75"/>
      <c r="AM75"/>
      <c r="AR75"/>
    </row>
    <row r="76" spans="1:44" x14ac:dyDescent="0.2">
      <c r="A76" s="38">
        <v>4</v>
      </c>
      <c r="B76" s="66">
        <v>15</v>
      </c>
      <c r="C76" s="12">
        <v>0.16</v>
      </c>
      <c r="D76" s="12">
        <v>0.32</v>
      </c>
      <c r="E76" s="69">
        <v>0.48</v>
      </c>
      <c r="F76" s="69">
        <v>0.63</v>
      </c>
      <c r="G76" s="4">
        <v>0.79</v>
      </c>
      <c r="H76" s="4">
        <v>0.95</v>
      </c>
      <c r="I76" s="69">
        <v>0</v>
      </c>
      <c r="J76" s="39"/>
      <c r="O76"/>
      <c r="U76"/>
      <c r="AA76"/>
      <c r="AG76"/>
      <c r="AM76"/>
      <c r="AR76"/>
    </row>
    <row r="77" spans="1:44" x14ac:dyDescent="0.2">
      <c r="A77" s="38">
        <v>5</v>
      </c>
      <c r="B77" s="66">
        <v>20</v>
      </c>
      <c r="C77" s="12">
        <v>0.12</v>
      </c>
      <c r="D77" s="12">
        <v>0.24</v>
      </c>
      <c r="E77" s="69">
        <v>0.36</v>
      </c>
      <c r="F77" s="69">
        <v>0.48</v>
      </c>
      <c r="G77" s="4">
        <v>0.6</v>
      </c>
      <c r="H77" s="4">
        <v>0.72</v>
      </c>
      <c r="I77" s="69">
        <v>0</v>
      </c>
      <c r="J77" s="39"/>
      <c r="O77"/>
      <c r="U77"/>
      <c r="AA77"/>
      <c r="AG77"/>
      <c r="AM77"/>
      <c r="AR77"/>
    </row>
    <row r="78" spans="1:44" x14ac:dyDescent="0.2">
      <c r="A78" s="38">
        <v>6</v>
      </c>
      <c r="B78" s="66">
        <v>25</v>
      </c>
      <c r="C78" s="71">
        <v>0.08</v>
      </c>
      <c r="D78" s="71">
        <v>0.16</v>
      </c>
      <c r="E78" s="7">
        <v>0.24</v>
      </c>
      <c r="F78" s="7">
        <v>0.32</v>
      </c>
      <c r="G78" s="49">
        <v>0.4</v>
      </c>
      <c r="H78" s="49">
        <v>0.48</v>
      </c>
      <c r="I78" s="7">
        <v>0</v>
      </c>
      <c r="J78" s="39"/>
      <c r="O78"/>
      <c r="U78"/>
      <c r="AA78"/>
      <c r="AG78"/>
      <c r="AM78"/>
      <c r="AR78"/>
    </row>
    <row r="79" spans="1:44" x14ac:dyDescent="0.2">
      <c r="A79" s="38"/>
      <c r="B79" s="78"/>
      <c r="C79"/>
      <c r="I79"/>
      <c r="J79" s="39"/>
      <c r="O79"/>
      <c r="U79"/>
      <c r="AA79"/>
      <c r="AG79"/>
      <c r="AM79"/>
      <c r="AR79"/>
    </row>
    <row r="80" spans="1:44" x14ac:dyDescent="0.2">
      <c r="A80" s="38"/>
      <c r="C80" s="235" t="s">
        <v>408</v>
      </c>
      <c r="D80" s="236"/>
      <c r="E80" s="236"/>
      <c r="F80" s="236"/>
      <c r="G80" s="237"/>
      <c r="I80"/>
      <c r="J80" s="39"/>
      <c r="O80"/>
      <c r="U80"/>
      <c r="AA80"/>
      <c r="AG80"/>
      <c r="AM80"/>
      <c r="AR80"/>
    </row>
    <row r="81" spans="1:44" x14ac:dyDescent="0.2">
      <c r="A81" s="38" t="s">
        <v>392</v>
      </c>
      <c r="C81" s="73">
        <v>1</v>
      </c>
      <c r="D81" s="73">
        <v>2</v>
      </c>
      <c r="E81" s="73">
        <v>3</v>
      </c>
      <c r="F81" s="65">
        <v>0</v>
      </c>
      <c r="G81" s="79"/>
      <c r="H81" s="79"/>
      <c r="I81"/>
      <c r="J81" s="39"/>
      <c r="O81"/>
      <c r="U81"/>
      <c r="AA81"/>
      <c r="AG81"/>
      <c r="AM81"/>
      <c r="AR81"/>
    </row>
    <row r="82" spans="1:44" x14ac:dyDescent="0.2">
      <c r="A82" s="38"/>
      <c r="B82" s="66" t="s">
        <v>399</v>
      </c>
      <c r="C82" s="80" t="s">
        <v>387</v>
      </c>
      <c r="D82" s="17" t="s">
        <v>389</v>
      </c>
      <c r="E82" s="81" t="s">
        <v>400</v>
      </c>
      <c r="F82" s="69" t="s">
        <v>390</v>
      </c>
      <c r="G82" s="82"/>
      <c r="H82" s="15"/>
      <c r="I82"/>
      <c r="J82" s="39"/>
      <c r="O82"/>
      <c r="U82"/>
      <c r="AA82"/>
      <c r="AG82"/>
      <c r="AM82"/>
      <c r="AR82"/>
    </row>
    <row r="83" spans="1:44" x14ac:dyDescent="0.2">
      <c r="A83" s="38">
        <v>1</v>
      </c>
      <c r="B83" s="66">
        <v>1</v>
      </c>
      <c r="C83" s="70">
        <v>0.9</v>
      </c>
      <c r="D83" s="70">
        <v>1.4</v>
      </c>
      <c r="E83" s="65">
        <v>1.8</v>
      </c>
      <c r="F83" s="69">
        <v>0</v>
      </c>
      <c r="I83"/>
      <c r="J83" s="39"/>
      <c r="O83"/>
      <c r="U83"/>
      <c r="AA83"/>
      <c r="AG83"/>
      <c r="AM83"/>
      <c r="AR83"/>
    </row>
    <row r="84" spans="1:44" x14ac:dyDescent="0.2">
      <c r="A84" s="38">
        <v>2</v>
      </c>
      <c r="B84" s="66">
        <v>5</v>
      </c>
      <c r="C84" s="12">
        <v>0.6</v>
      </c>
      <c r="D84" s="12">
        <v>0.9</v>
      </c>
      <c r="E84" s="69">
        <v>1.2</v>
      </c>
      <c r="F84" s="69">
        <v>0</v>
      </c>
      <c r="I84"/>
      <c r="J84" s="39"/>
      <c r="O84"/>
      <c r="U84"/>
      <c r="AA84"/>
      <c r="AG84"/>
      <c r="AM84"/>
      <c r="AR84"/>
    </row>
    <row r="85" spans="1:44" x14ac:dyDescent="0.2">
      <c r="A85" s="38">
        <v>3</v>
      </c>
      <c r="B85" s="66">
        <v>10</v>
      </c>
      <c r="C85" s="12">
        <v>0.5</v>
      </c>
      <c r="D85" s="12">
        <v>0.8</v>
      </c>
      <c r="E85" s="69">
        <v>1</v>
      </c>
      <c r="F85" s="69">
        <v>0</v>
      </c>
      <c r="I85"/>
      <c r="J85" s="39"/>
      <c r="O85"/>
      <c r="U85"/>
      <c r="AA85"/>
      <c r="AG85"/>
      <c r="AM85"/>
      <c r="AR85"/>
    </row>
    <row r="86" spans="1:44" x14ac:dyDescent="0.2">
      <c r="A86" s="38">
        <v>4</v>
      </c>
      <c r="B86" s="66">
        <v>15</v>
      </c>
      <c r="C86" s="12">
        <v>0.3</v>
      </c>
      <c r="D86" s="12">
        <v>0.5</v>
      </c>
      <c r="E86" s="69">
        <v>0.6</v>
      </c>
      <c r="F86" s="69">
        <v>0</v>
      </c>
      <c r="I86"/>
      <c r="J86" s="39"/>
      <c r="O86"/>
      <c r="U86"/>
      <c r="AA86"/>
      <c r="AG86"/>
      <c r="AM86"/>
      <c r="AR86"/>
    </row>
    <row r="87" spans="1:44" x14ac:dyDescent="0.2">
      <c r="A87" s="38">
        <v>5</v>
      </c>
      <c r="B87" s="66">
        <v>20</v>
      </c>
      <c r="C87" s="12">
        <v>0.25</v>
      </c>
      <c r="D87" s="12">
        <v>0.4</v>
      </c>
      <c r="E87" s="69">
        <v>0.5</v>
      </c>
      <c r="F87" s="69">
        <v>0</v>
      </c>
      <c r="I87"/>
      <c r="J87" s="39"/>
      <c r="O87"/>
      <c r="U87"/>
      <c r="AA87"/>
      <c r="AG87"/>
      <c r="AM87"/>
      <c r="AR87"/>
    </row>
    <row r="88" spans="1:44" x14ac:dyDescent="0.2">
      <c r="A88" s="38">
        <v>6</v>
      </c>
      <c r="B88" s="66">
        <v>25</v>
      </c>
      <c r="C88" s="71">
        <v>0.15</v>
      </c>
      <c r="D88" s="71">
        <v>0.25</v>
      </c>
      <c r="E88" s="7">
        <v>0.3</v>
      </c>
      <c r="F88" s="7">
        <v>0</v>
      </c>
      <c r="I88"/>
      <c r="J88" s="39"/>
      <c r="O88"/>
      <c r="U88"/>
      <c r="AA88"/>
      <c r="AG88"/>
      <c r="AM88"/>
      <c r="AR88"/>
    </row>
    <row r="89" spans="1:44" ht="13.5" thickBot="1" x14ac:dyDescent="0.25">
      <c r="A89" s="45"/>
      <c r="B89" s="83"/>
      <c r="C89" s="5"/>
      <c r="D89" s="5"/>
      <c r="E89" s="5"/>
      <c r="F89" s="5"/>
      <c r="G89" s="5"/>
      <c r="H89" s="5"/>
      <c r="I89" s="5"/>
      <c r="J89" s="47"/>
      <c r="O89"/>
      <c r="U89"/>
      <c r="AA89"/>
      <c r="AG89"/>
      <c r="AM89"/>
      <c r="AR89"/>
    </row>
    <row r="90" spans="1:44" x14ac:dyDescent="0.2">
      <c r="B90" s="9"/>
      <c r="C90"/>
      <c r="I90"/>
      <c r="O90"/>
      <c r="U90"/>
      <c r="AA90"/>
      <c r="AG90"/>
      <c r="AM90"/>
      <c r="AR90"/>
    </row>
    <row r="91" spans="1:44" ht="13.5" thickBot="1" x14ac:dyDescent="0.25">
      <c r="C91"/>
      <c r="I91"/>
      <c r="O91"/>
      <c r="U91"/>
      <c r="AA91"/>
      <c r="AG91"/>
      <c r="AM91"/>
      <c r="AR91"/>
    </row>
    <row r="92" spans="1:44" x14ac:dyDescent="0.2">
      <c r="A92" s="33"/>
      <c r="B92" s="72"/>
      <c r="C92" s="34"/>
      <c r="D92" s="34"/>
      <c r="E92" s="34"/>
      <c r="F92" s="34"/>
      <c r="G92" s="34"/>
      <c r="H92" s="34"/>
      <c r="I92" s="34"/>
      <c r="J92" s="36"/>
      <c r="O92"/>
      <c r="U92"/>
      <c r="AA92"/>
      <c r="AG92"/>
      <c r="AM92"/>
      <c r="AR92"/>
    </row>
    <row r="93" spans="1:44" x14ac:dyDescent="0.2">
      <c r="A93" s="38"/>
      <c r="C93" s="235" t="s">
        <v>409</v>
      </c>
      <c r="D93" s="236"/>
      <c r="E93" s="236"/>
      <c r="F93" s="236"/>
      <c r="G93" s="236"/>
      <c r="H93" s="236"/>
      <c r="I93" s="237"/>
      <c r="J93" s="39"/>
      <c r="O93"/>
      <c r="U93"/>
      <c r="AA93"/>
      <c r="AG93"/>
      <c r="AM93"/>
      <c r="AR93"/>
    </row>
    <row r="94" spans="1:44" x14ac:dyDescent="0.2">
      <c r="A94" s="38" t="s">
        <v>404</v>
      </c>
      <c r="C94" s="73">
        <v>1</v>
      </c>
      <c r="D94" s="73">
        <v>2</v>
      </c>
      <c r="E94" s="73">
        <v>3</v>
      </c>
      <c r="F94" s="55">
        <v>4</v>
      </c>
      <c r="G94" s="55">
        <v>5</v>
      </c>
      <c r="H94" s="74">
        <v>6</v>
      </c>
      <c r="I94" s="65">
        <v>0</v>
      </c>
      <c r="J94" s="39"/>
      <c r="O94"/>
      <c r="U94"/>
      <c r="AA94"/>
      <c r="AG94"/>
      <c r="AM94"/>
      <c r="AR94"/>
    </row>
    <row r="95" spans="1:44" x14ac:dyDescent="0.2">
      <c r="A95" s="38"/>
      <c r="B95" s="66" t="s">
        <v>399</v>
      </c>
      <c r="C95" s="75" t="s">
        <v>405</v>
      </c>
      <c r="D95" s="17" t="s">
        <v>385</v>
      </c>
      <c r="E95" s="76" t="s">
        <v>386</v>
      </c>
      <c r="F95" s="77" t="s">
        <v>387</v>
      </c>
      <c r="G95" s="76" t="s">
        <v>388</v>
      </c>
      <c r="H95" s="77" t="s">
        <v>389</v>
      </c>
      <c r="I95" s="69" t="s">
        <v>390</v>
      </c>
      <c r="J95" s="39"/>
      <c r="O95"/>
      <c r="U95"/>
      <c r="AA95"/>
      <c r="AG95"/>
      <c r="AM95"/>
      <c r="AR95"/>
    </row>
    <row r="96" spans="1:44" x14ac:dyDescent="0.2">
      <c r="A96" s="38">
        <v>1</v>
      </c>
      <c r="B96" s="66">
        <v>1</v>
      </c>
      <c r="C96" s="70">
        <v>635</v>
      </c>
      <c r="D96" s="70">
        <v>1270</v>
      </c>
      <c r="E96" s="65">
        <v>1900</v>
      </c>
      <c r="F96" s="65">
        <v>2535</v>
      </c>
      <c r="G96" s="19">
        <v>3170</v>
      </c>
      <c r="H96" s="19">
        <v>3800</v>
      </c>
      <c r="I96" s="69">
        <v>0</v>
      </c>
      <c r="J96" s="39"/>
      <c r="O96"/>
      <c r="U96"/>
      <c r="AA96"/>
      <c r="AG96"/>
      <c r="AM96"/>
      <c r="AR96"/>
    </row>
    <row r="97" spans="1:44" x14ac:dyDescent="0.2">
      <c r="A97" s="38">
        <v>2</v>
      </c>
      <c r="B97" s="66">
        <v>5</v>
      </c>
      <c r="C97" s="12">
        <v>365</v>
      </c>
      <c r="D97" s="12">
        <v>735</v>
      </c>
      <c r="E97" s="69">
        <v>1100</v>
      </c>
      <c r="F97" s="69">
        <v>1470</v>
      </c>
      <c r="G97" s="4">
        <v>1830</v>
      </c>
      <c r="H97" s="4">
        <v>2200</v>
      </c>
      <c r="I97" s="69">
        <v>0</v>
      </c>
      <c r="J97" s="39"/>
      <c r="O97"/>
      <c r="U97"/>
      <c r="AA97"/>
      <c r="AG97"/>
      <c r="AM97"/>
      <c r="AR97"/>
    </row>
    <row r="98" spans="1:44" x14ac:dyDescent="0.2">
      <c r="A98" s="38">
        <v>3</v>
      </c>
      <c r="B98" s="66">
        <v>10</v>
      </c>
      <c r="C98" s="12">
        <v>310</v>
      </c>
      <c r="D98" s="12">
        <v>615</v>
      </c>
      <c r="E98" s="69">
        <v>930</v>
      </c>
      <c r="F98" s="69">
        <v>1230</v>
      </c>
      <c r="G98" s="4">
        <v>1540</v>
      </c>
      <c r="H98" s="4">
        <v>1850</v>
      </c>
      <c r="I98" s="69">
        <v>0</v>
      </c>
      <c r="J98" s="39"/>
      <c r="O98"/>
      <c r="U98"/>
      <c r="AA98"/>
      <c r="AG98"/>
      <c r="AM98"/>
      <c r="AR98"/>
    </row>
    <row r="99" spans="1:44" x14ac:dyDescent="0.2">
      <c r="A99" s="38">
        <v>4</v>
      </c>
      <c r="B99" s="66">
        <v>15</v>
      </c>
      <c r="C99" s="12">
        <v>250</v>
      </c>
      <c r="D99" s="12">
        <v>500</v>
      </c>
      <c r="E99" s="69">
        <v>750</v>
      </c>
      <c r="F99" s="69">
        <v>1000</v>
      </c>
      <c r="G99" s="4">
        <v>1250</v>
      </c>
      <c r="H99" s="4">
        <v>1500</v>
      </c>
      <c r="I99" s="69">
        <v>0</v>
      </c>
      <c r="J99" s="39"/>
      <c r="O99"/>
      <c r="U99"/>
      <c r="AA99"/>
      <c r="AG99"/>
      <c r="AM99"/>
      <c r="AR99"/>
    </row>
    <row r="100" spans="1:44" x14ac:dyDescent="0.2">
      <c r="A100" s="38">
        <v>5</v>
      </c>
      <c r="B100" s="66">
        <v>20</v>
      </c>
      <c r="C100" s="12">
        <v>185</v>
      </c>
      <c r="D100" s="12">
        <v>370</v>
      </c>
      <c r="E100" s="69">
        <v>550</v>
      </c>
      <c r="F100" s="69">
        <v>735</v>
      </c>
      <c r="G100" s="4">
        <v>915</v>
      </c>
      <c r="H100" s="4">
        <v>1100</v>
      </c>
      <c r="I100" s="69">
        <v>0</v>
      </c>
      <c r="J100" s="39"/>
      <c r="O100"/>
      <c r="U100"/>
      <c r="AA100"/>
      <c r="AG100"/>
      <c r="AM100"/>
      <c r="AR100"/>
    </row>
    <row r="101" spans="1:44" x14ac:dyDescent="0.2">
      <c r="A101" s="38">
        <v>6</v>
      </c>
      <c r="B101" s="66">
        <v>25</v>
      </c>
      <c r="C101" s="71">
        <v>125</v>
      </c>
      <c r="D101" s="71">
        <v>250</v>
      </c>
      <c r="E101" s="7">
        <v>375</v>
      </c>
      <c r="F101" s="7">
        <v>500</v>
      </c>
      <c r="G101" s="49">
        <v>625</v>
      </c>
      <c r="H101" s="49">
        <v>750</v>
      </c>
      <c r="I101" s="7">
        <v>0</v>
      </c>
      <c r="J101" s="39"/>
      <c r="O101"/>
      <c r="U101"/>
      <c r="AA101"/>
      <c r="AG101"/>
      <c r="AM101"/>
      <c r="AR101"/>
    </row>
    <row r="102" spans="1:44" x14ac:dyDescent="0.2">
      <c r="A102" s="38"/>
      <c r="B102" s="78"/>
      <c r="C102" s="303" t="s">
        <v>401</v>
      </c>
      <c r="D102" s="303"/>
      <c r="E102" s="303"/>
      <c r="F102" s="303"/>
      <c r="G102" s="303"/>
      <c r="H102" s="303"/>
      <c r="I102" s="303"/>
      <c r="J102" s="39"/>
      <c r="O102"/>
      <c r="U102"/>
      <c r="AA102"/>
      <c r="AG102"/>
      <c r="AM102"/>
      <c r="AR102"/>
    </row>
    <row r="103" spans="1:44" x14ac:dyDescent="0.2">
      <c r="A103" s="38"/>
      <c r="B103" s="78"/>
      <c r="C103"/>
      <c r="I103"/>
      <c r="J103" s="39"/>
      <c r="O103"/>
      <c r="U103"/>
      <c r="AA103"/>
      <c r="AG103"/>
      <c r="AM103"/>
      <c r="AR103"/>
    </row>
    <row r="104" spans="1:44" x14ac:dyDescent="0.2">
      <c r="A104" s="38"/>
      <c r="B104" s="78"/>
      <c r="C104"/>
      <c r="I104"/>
      <c r="J104" s="39"/>
      <c r="O104"/>
      <c r="U104"/>
      <c r="AA104"/>
      <c r="AG104"/>
      <c r="AM104"/>
      <c r="AR104"/>
    </row>
    <row r="105" spans="1:44" x14ac:dyDescent="0.2">
      <c r="A105" s="38"/>
      <c r="C105" s="67" t="s">
        <v>410</v>
      </c>
      <c r="D105" s="84"/>
      <c r="E105" s="84"/>
      <c r="F105" s="84"/>
      <c r="G105" s="85"/>
      <c r="H105" s="85"/>
      <c r="I105"/>
      <c r="J105" s="39"/>
      <c r="O105"/>
      <c r="U105"/>
      <c r="AA105"/>
      <c r="AG105"/>
      <c r="AM105"/>
      <c r="AR105"/>
    </row>
    <row r="106" spans="1:44" x14ac:dyDescent="0.2">
      <c r="A106" s="38" t="s">
        <v>392</v>
      </c>
      <c r="C106" s="73">
        <v>1</v>
      </c>
      <c r="D106" s="73">
        <v>2</v>
      </c>
      <c r="E106" s="73">
        <v>3</v>
      </c>
      <c r="F106" s="69">
        <v>0</v>
      </c>
      <c r="G106" s="79"/>
      <c r="H106" s="79"/>
      <c r="I106"/>
      <c r="J106" s="39"/>
      <c r="O106"/>
      <c r="U106"/>
      <c r="AA106"/>
      <c r="AG106"/>
      <c r="AM106"/>
      <c r="AR106"/>
    </row>
    <row r="107" spans="1:44" x14ac:dyDescent="0.2">
      <c r="A107" s="38"/>
      <c r="B107" s="66" t="s">
        <v>399</v>
      </c>
      <c r="C107" s="80" t="s">
        <v>387</v>
      </c>
      <c r="D107" s="17" t="s">
        <v>389</v>
      </c>
      <c r="E107" s="81" t="s">
        <v>400</v>
      </c>
      <c r="F107" s="69" t="s">
        <v>390</v>
      </c>
      <c r="G107" s="82"/>
      <c r="H107" s="15"/>
      <c r="I107"/>
      <c r="J107" s="39"/>
      <c r="O107"/>
      <c r="U107"/>
      <c r="AA107"/>
      <c r="AG107"/>
      <c r="AM107"/>
      <c r="AR107"/>
    </row>
    <row r="108" spans="1:44" x14ac:dyDescent="0.2">
      <c r="A108" s="38">
        <v>1</v>
      </c>
      <c r="B108" s="66">
        <v>1</v>
      </c>
      <c r="C108" s="70">
        <v>1243</v>
      </c>
      <c r="D108" s="70">
        <v>2063</v>
      </c>
      <c r="E108" s="65">
        <v>2883</v>
      </c>
      <c r="F108" s="69">
        <v>0</v>
      </c>
      <c r="I108"/>
      <c r="J108" s="39"/>
      <c r="O108"/>
      <c r="U108"/>
      <c r="AA108"/>
      <c r="AG108"/>
      <c r="AM108"/>
      <c r="AR108"/>
    </row>
    <row r="109" spans="1:44" x14ac:dyDescent="0.2">
      <c r="A109" s="38">
        <v>2</v>
      </c>
      <c r="B109" s="66">
        <v>5</v>
      </c>
      <c r="C109" s="12">
        <v>857</v>
      </c>
      <c r="D109" s="12">
        <v>1423</v>
      </c>
      <c r="E109" s="69">
        <v>1988</v>
      </c>
      <c r="F109" s="69">
        <v>0</v>
      </c>
      <c r="I109"/>
      <c r="J109" s="39"/>
      <c r="O109"/>
      <c r="U109"/>
      <c r="AA109"/>
      <c r="AG109"/>
      <c r="AM109"/>
      <c r="AR109"/>
    </row>
    <row r="110" spans="1:44" x14ac:dyDescent="0.2">
      <c r="A110" s="38">
        <v>3</v>
      </c>
      <c r="B110" s="66">
        <v>10</v>
      </c>
      <c r="C110" s="12">
        <v>643</v>
      </c>
      <c r="D110" s="12">
        <v>1067</v>
      </c>
      <c r="E110" s="69">
        <v>1491</v>
      </c>
      <c r="F110" s="69">
        <v>0</v>
      </c>
      <c r="I110"/>
      <c r="J110" s="39"/>
      <c r="O110"/>
      <c r="U110"/>
      <c r="AA110"/>
      <c r="AG110"/>
      <c r="AM110"/>
      <c r="AR110"/>
    </row>
    <row r="111" spans="1:44" x14ac:dyDescent="0.2">
      <c r="A111" s="38">
        <v>4</v>
      </c>
      <c r="B111" s="66">
        <v>15</v>
      </c>
      <c r="C111" s="12">
        <v>428</v>
      </c>
      <c r="D111" s="12">
        <v>712</v>
      </c>
      <c r="E111" s="69">
        <v>994</v>
      </c>
      <c r="F111" s="69">
        <v>0</v>
      </c>
      <c r="I111"/>
      <c r="J111" s="39"/>
      <c r="O111"/>
      <c r="U111"/>
      <c r="AA111"/>
      <c r="AG111"/>
      <c r="AM111"/>
      <c r="AR111"/>
    </row>
    <row r="112" spans="1:44" x14ac:dyDescent="0.2">
      <c r="A112" s="38">
        <v>5</v>
      </c>
      <c r="B112" s="66">
        <v>20</v>
      </c>
      <c r="C112" s="12">
        <v>321</v>
      </c>
      <c r="D112" s="12">
        <v>534</v>
      </c>
      <c r="E112" s="69">
        <v>746</v>
      </c>
      <c r="F112" s="69">
        <v>0</v>
      </c>
      <c r="I112"/>
      <c r="J112" s="39"/>
      <c r="O112"/>
      <c r="U112"/>
      <c r="AA112"/>
      <c r="AG112"/>
      <c r="AM112"/>
      <c r="AR112"/>
    </row>
    <row r="113" spans="1:10" customFormat="1" x14ac:dyDescent="0.2">
      <c r="A113" s="38">
        <v>6</v>
      </c>
      <c r="B113" s="66">
        <v>25</v>
      </c>
      <c r="C113" s="71">
        <v>214</v>
      </c>
      <c r="D113" s="71">
        <v>356</v>
      </c>
      <c r="E113" s="7">
        <v>497</v>
      </c>
      <c r="F113" s="7">
        <v>0</v>
      </c>
      <c r="J113" s="39"/>
    </row>
    <row r="114" spans="1:10" customFormat="1" ht="13.5" thickBot="1" x14ac:dyDescent="0.25">
      <c r="A114" s="45"/>
      <c r="B114" s="83"/>
      <c r="C114" s="5"/>
      <c r="D114" s="5"/>
      <c r="E114" s="5"/>
      <c r="F114" s="5"/>
      <c r="G114" s="5"/>
      <c r="H114" s="5"/>
      <c r="I114" s="5"/>
      <c r="J114" s="47"/>
    </row>
    <row r="115" spans="1:10" customFormat="1" x14ac:dyDescent="0.2"/>
    <row r="116" spans="1:10" customFormat="1" x14ac:dyDescent="0.2"/>
    <row r="117" spans="1:10" customFormat="1" x14ac:dyDescent="0.2"/>
    <row r="118" spans="1:10" customFormat="1" x14ac:dyDescent="0.2"/>
    <row r="119" spans="1:10" customFormat="1" x14ac:dyDescent="0.2"/>
    <row r="120" spans="1:10" customFormat="1" x14ac:dyDescent="0.2"/>
    <row r="121" spans="1:10" customFormat="1" x14ac:dyDescent="0.2"/>
    <row r="122" spans="1:10" customFormat="1" x14ac:dyDescent="0.2"/>
    <row r="123" spans="1:10" customFormat="1" x14ac:dyDescent="0.2"/>
    <row r="124" spans="1:10" customFormat="1" x14ac:dyDescent="0.2"/>
    <row r="125" spans="1:10" customFormat="1" x14ac:dyDescent="0.2"/>
    <row r="126" spans="1:10" customFormat="1" x14ac:dyDescent="0.2"/>
    <row r="127" spans="1:10" customFormat="1" x14ac:dyDescent="0.2"/>
    <row r="128" spans="1:10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</sheetData>
  <sheetProtection sheet="1" objects="1" scenarios="1" selectLockedCells="1"/>
  <mergeCells count="57">
    <mergeCell ref="DY1:FN1"/>
    <mergeCell ref="C2:H2"/>
    <mergeCell ref="I2:N2"/>
    <mergeCell ref="O2:T2"/>
    <mergeCell ref="U2:Z2"/>
    <mergeCell ref="AA2:AF2"/>
    <mergeCell ref="AG2:AL2"/>
    <mergeCell ref="AM2:AR2"/>
    <mergeCell ref="AS2:AX2"/>
    <mergeCell ref="C1:AR1"/>
    <mergeCell ref="AS1:CH1"/>
    <mergeCell ref="CI1:DX1"/>
    <mergeCell ref="FC2:FH2"/>
    <mergeCell ref="FI2:FN2"/>
    <mergeCell ref="EW2:FB2"/>
    <mergeCell ref="AY2:BD2"/>
    <mergeCell ref="HE1:IT1"/>
    <mergeCell ref="GS2:GX2"/>
    <mergeCell ref="GY2:HD2"/>
    <mergeCell ref="II2:IN2"/>
    <mergeCell ref="IO2:IT2"/>
    <mergeCell ref="FO1:HD1"/>
    <mergeCell ref="FO2:FT2"/>
    <mergeCell ref="FU2:FZ2"/>
    <mergeCell ref="GA2:GF2"/>
    <mergeCell ref="GG2:GL2"/>
    <mergeCell ref="IC2:IH2"/>
    <mergeCell ref="GM2:GR2"/>
    <mergeCell ref="HQ2:HV2"/>
    <mergeCell ref="HW2:IB2"/>
    <mergeCell ref="CI2:CN2"/>
    <mergeCell ref="CO2:CT2"/>
    <mergeCell ref="EQ2:EV2"/>
    <mergeCell ref="DS2:DX2"/>
    <mergeCell ref="DY2:ED2"/>
    <mergeCell ref="DM2:DR2"/>
    <mergeCell ref="CU2:CZ2"/>
    <mergeCell ref="DA2:DF2"/>
    <mergeCell ref="DG2:DL2"/>
    <mergeCell ref="C102:I102"/>
    <mergeCell ref="C47:I47"/>
    <mergeCell ref="C57:I57"/>
    <mergeCell ref="C70:I70"/>
    <mergeCell ref="C80:G80"/>
    <mergeCell ref="C93:I93"/>
    <mergeCell ref="C34:H34"/>
    <mergeCell ref="C43:E43"/>
    <mergeCell ref="F43:H43"/>
    <mergeCell ref="HK2:HP2"/>
    <mergeCell ref="BW2:CB2"/>
    <mergeCell ref="EE2:EJ2"/>
    <mergeCell ref="EK2:EP2"/>
    <mergeCell ref="HE2:HJ2"/>
    <mergeCell ref="BE2:BJ2"/>
    <mergeCell ref="BK2:BP2"/>
    <mergeCell ref="BQ2:BV2"/>
    <mergeCell ref="CC2:CH2"/>
  </mergeCells>
  <phoneticPr fontId="10" type="noConversion"/>
  <pageMargins left="0.75" right="0.75" top="1" bottom="1" header="0.5" footer="0.5"/>
  <headerFooter alignWithMargins="0"/>
  <ignoredErrors>
    <ignoredError sqref="C4:AS4 AT4:IU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43</vt:i4>
      </vt:variant>
    </vt:vector>
  </HeadingPairs>
  <TitlesOfParts>
    <vt:vector size="48" baseType="lpstr">
      <vt:lpstr>Short GW</vt:lpstr>
      <vt:lpstr>BMR 2025</vt:lpstr>
      <vt:lpstr>CT Segments</vt:lpstr>
      <vt:lpstr>Calculation Tables</vt:lpstr>
      <vt:lpstr>CT Table</vt:lpstr>
      <vt:lpstr>ChloramineTableG</vt:lpstr>
      <vt:lpstr>ChloramineTableV</vt:lpstr>
      <vt:lpstr>ClOgTable</vt:lpstr>
      <vt:lpstr>ClOvTable</vt:lpstr>
      <vt:lpstr>CTtable</vt:lpstr>
      <vt:lpstr>Depth</vt:lpstr>
      <vt:lpstr>Disinfectant</vt:lpstr>
      <vt:lpstr>High_Service_Flow</vt:lpstr>
      <vt:lpstr>LogGcat1</vt:lpstr>
      <vt:lpstr>LogGcat2</vt:lpstr>
      <vt:lpstr>LogGpercent</vt:lpstr>
      <vt:lpstr>LogGr</vt:lpstr>
      <vt:lpstr>LogVcat1</vt:lpstr>
      <vt:lpstr>LogVcat2</vt:lpstr>
      <vt:lpstr>LogVpercent</vt:lpstr>
      <vt:lpstr>LogVr</vt:lpstr>
      <vt:lpstr>O3gTable</vt:lpstr>
      <vt:lpstr>O3vTable</vt:lpstr>
      <vt:lpstr>pH</vt:lpstr>
      <vt:lpstr>Plant_Well_Flow</vt:lpstr>
      <vt:lpstr>'BMR 2025'!Print_Area</vt:lpstr>
      <vt:lpstr>'CT Segments'!Print_Area</vt:lpstr>
      <vt:lpstr>'Short GW'!Print_Area</vt:lpstr>
      <vt:lpstr>S1Baffle</vt:lpstr>
      <vt:lpstr>S1Disinfectant</vt:lpstr>
      <vt:lpstr>S1Flow</vt:lpstr>
      <vt:lpstr>S1Time</vt:lpstr>
      <vt:lpstr>S1UnitTime</vt:lpstr>
      <vt:lpstr>S1UnitVolume</vt:lpstr>
      <vt:lpstr>S2Baffle</vt:lpstr>
      <vt:lpstr>S2Disinfectant</vt:lpstr>
      <vt:lpstr>S2Flow</vt:lpstr>
      <vt:lpstr>S2Time</vt:lpstr>
      <vt:lpstr>S2UnitTime</vt:lpstr>
      <vt:lpstr>S2Volume</vt:lpstr>
      <vt:lpstr>S3Baffle</vt:lpstr>
      <vt:lpstr>S3Disinfectant</vt:lpstr>
      <vt:lpstr>S3Flow</vt:lpstr>
      <vt:lpstr>S3Time</vt:lpstr>
      <vt:lpstr>S3Volume</vt:lpstr>
      <vt:lpstr>Temp</vt:lpstr>
      <vt:lpstr>TempUnit</vt:lpstr>
      <vt:lpstr>VirusCTtable</vt:lpstr>
    </vt:vector>
  </TitlesOfParts>
  <Company>ADH - Engineering Section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Surface Water Operation and Chemical Report</dc:title>
  <dc:creator>Lance A Jones, P.E.</dc:creator>
  <cp:lastModifiedBy>Andrew Thompson</cp:lastModifiedBy>
  <cp:lastPrinted>2025-10-30T21:34:04Z</cp:lastPrinted>
  <dcterms:created xsi:type="dcterms:W3CDTF">1999-08-27T19:17:16Z</dcterms:created>
  <dcterms:modified xsi:type="dcterms:W3CDTF">2025-10-30T21:34:40Z</dcterms:modified>
</cp:coreProperties>
</file>